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7815" firstSheet="1" activeTab="2"/>
  </bookViews>
  <sheets>
    <sheet name="Титул" sheetId="9" state="hidden" r:id="rId1"/>
    <sheet name="ТИТУЛ 2" sheetId="10" r:id="rId2"/>
    <sheet name="на выход" sheetId="1" r:id="rId3"/>
    <sheet name="сводки БЖУ" sheetId="2" r:id="rId4"/>
    <sheet name="сводки по продуктам" sheetId="5" r:id="rId5"/>
    <sheet name="библиография" sheetId="7" r:id="rId6"/>
    <sheet name="Лист1" sheetId="8" state="hidden" r:id="rId7"/>
  </sheets>
  <definedNames>
    <definedName name="_xlnm.Print_Area" localSheetId="2">'на выход'!$B$1:$P$146</definedName>
    <definedName name="_xlnm.Print_Area" localSheetId="1">'ТИТУЛ 2'!$A$1:$E$19</definedName>
  </definedNames>
  <calcPr calcId="124519"/>
</workbook>
</file>

<file path=xl/calcChain.xml><?xml version="1.0" encoding="utf-8"?>
<calcChain xmlns="http://schemas.openxmlformats.org/spreadsheetml/2006/main">
  <c r="J15" i="8"/>
  <c r="I15"/>
  <c r="I14"/>
  <c r="I13"/>
  <c r="H15"/>
  <c r="H14"/>
  <c r="H13"/>
  <c r="G15"/>
  <c r="G14"/>
  <c r="G13"/>
  <c r="F15"/>
  <c r="F14"/>
  <c r="F13"/>
  <c r="E15"/>
  <c r="E14"/>
  <c r="E13"/>
  <c r="D15"/>
  <c r="C15"/>
  <c r="D14"/>
  <c r="C14"/>
  <c r="D13"/>
  <c r="C13"/>
  <c r="J14"/>
  <c r="J13"/>
  <c r="F16" l="1"/>
  <c r="I16"/>
  <c r="G16"/>
  <c r="H16"/>
  <c r="J16"/>
  <c r="C16"/>
  <c r="E16"/>
  <c r="D16"/>
  <c r="J7" l="1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F8" s="1"/>
  <c r="E5"/>
  <c r="E8" s="1"/>
  <c r="D5"/>
  <c r="D8" s="1"/>
  <c r="C5"/>
  <c r="C8" s="1"/>
  <c r="I8" l="1"/>
  <c r="J8"/>
  <c r="H8"/>
  <c r="G8"/>
</calcChain>
</file>

<file path=xl/sharedStrings.xml><?xml version="1.0" encoding="utf-8"?>
<sst xmlns="http://schemas.openxmlformats.org/spreadsheetml/2006/main" count="545" uniqueCount="237">
  <si>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</si>
  <si>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</si>
  <si>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</si>
  <si>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</si>
  <si>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</si>
  <si>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</si>
  <si>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</si>
  <si>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</si>
  <si>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</si>
  <si>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</si>
  <si>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</si>
  <si>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</si>
  <si>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</si>
  <si>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</si>
  <si>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</si>
  <si>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</si>
  <si>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</si>
  <si>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</si>
  <si>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</si>
  <si>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</si>
  <si>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</si>
  <si>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</si>
  <si>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</si>
  <si>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</si>
  <si>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</si>
  <si>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</si>
  <si>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</si>
  <si>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</si>
  <si>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</si>
  <si>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</si>
  <si>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</si>
  <si>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</si>
  <si>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</si>
  <si>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</si>
  <si>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</si>
  <si>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</si>
  <si>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</si>
  <si>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</si>
  <si>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</si>
  <si>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</si>
  <si>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</si>
  <si>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Пюре картофельное</t>
  </si>
  <si>
    <t>Среднее по группе:</t>
  </si>
  <si>
    <t>Какао с молоком</t>
  </si>
  <si>
    <t>Компот из фруктов и ягод с/м</t>
  </si>
  <si>
    <t>Компот из смеси сухофруктов</t>
  </si>
  <si>
    <t>к СанПиН2.3/2.4.3590-20</t>
  </si>
  <si>
    <t>№п/п</t>
  </si>
  <si>
    <t>Наименование продуктов</t>
  </si>
  <si>
    <t>Среднесуточные нормы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</si>
  <si>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</si>
  <si>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</si>
  <si>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</si>
  <si>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</si>
  <si>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</si>
  <si>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</si>
  <si>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</si>
  <si>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</si>
  <si>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</si>
  <si>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</si>
  <si>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</si>
  <si>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</si>
  <si>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</si>
  <si>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</si>
  <si>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</si>
  <si>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</si>
  <si>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</si>
  <si>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</si>
  <si>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</si>
  <si>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</si>
  <si>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</si>
  <si>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</si>
  <si>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</si>
  <si>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1шт. (40)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</si>
  <si>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</si>
  <si>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</si>
  <si>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</si>
  <si>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</si>
  <si>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</si>
  <si>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</si>
  <si>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СОГЛАСОВАНО:</t>
  </si>
  <si>
    <t>УТВЕРЖДАЮ:</t>
  </si>
  <si>
    <t>Примерное десятидневное меню</t>
  </si>
  <si>
    <t xml:space="preserve"> ___________________ Д.С. Семикопенко </t>
  </si>
  <si>
    <t>Среднесуточная норма 60% (завтрак, обед, полдник)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</si>
  <si>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</si>
  <si>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</si>
  <si>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</si>
  <si>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</si>
  <si>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</si>
  <si>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</si>
  <si>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</si>
  <si>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</si>
  <si>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</si>
  <si>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Борщ с капустой и картофелем со сметаной</t>
  </si>
  <si>
    <r>
      <t>День:</t>
    </r>
    <r>
      <rPr>
        <sz val="14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</si>
  <si>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</si>
  <si>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>Возрастная категория:</t>
    </r>
    <r>
      <rPr>
        <sz val="14"/>
        <color theme="1"/>
        <rFont val="Times New Roman"/>
        <family val="1"/>
        <charset val="204"/>
      </rPr>
      <t xml:space="preserve"> с 7 до 11 лет</t>
    </r>
  </si>
  <si>
    <r>
      <t>В</t>
    </r>
    <r>
      <rPr>
        <b/>
        <vertAlign val="subscript"/>
        <sz val="14"/>
        <rFont val="Times New Roman"/>
        <family val="1"/>
        <charset val="204"/>
      </rPr>
      <t>1</t>
    </r>
  </si>
  <si>
    <r>
      <t xml:space="preserve">День: </t>
    </r>
    <r>
      <rPr>
        <sz val="14"/>
        <color theme="1"/>
        <rFont val="Times New Roman"/>
        <family val="1"/>
        <charset val="204"/>
      </rPr>
      <t>второй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</si>
  <si>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</si>
  <si>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</si>
  <si>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пятый</t>
    </r>
  </si>
  <si>
    <t>Солянка "Школьная"</t>
  </si>
  <si>
    <t>Директор  ООО «Фабрика Социального питания»</t>
  </si>
  <si>
    <t>Огурец свежий</t>
  </si>
  <si>
    <t>Масло шоколадное (порциями)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</si>
  <si>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</si>
  <si>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</si>
  <si>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</si>
  <si>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</si>
  <si>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</si>
  <si>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</si>
  <si>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</si>
  <si>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</si>
  <si>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</si>
  <si>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</si>
  <si>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</si>
  <si>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</si>
  <si>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</si>
  <si>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</si>
  <si>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</si>
  <si>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</si>
  <si>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</si>
  <si>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</si>
  <si>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</si>
  <si>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</si>
  <si>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378 [1]</t>
  </si>
  <si>
    <t>416 [5]</t>
  </si>
  <si>
    <t>82 [4]</t>
  </si>
  <si>
    <t>339 [5]</t>
  </si>
  <si>
    <t>102 [4]</t>
  </si>
  <si>
    <t>14 [5]</t>
  </si>
  <si>
    <t>Среднее значение по группе:</t>
  </si>
  <si>
    <t>Фрукты (порц.)</t>
  </si>
  <si>
    <t xml:space="preserve">Директор </t>
  </si>
  <si>
    <t>_______________________</t>
  </si>
  <si>
    <t>для возраста обучающихся с 7-11 лет</t>
  </si>
  <si>
    <t>ТТК 7.8</t>
  </si>
  <si>
    <t>ТТК 7.9</t>
  </si>
  <si>
    <t>ТТК 2.18</t>
  </si>
  <si>
    <t>ТТК 7.14</t>
  </si>
  <si>
    <t>ТТК 2.1</t>
  </si>
  <si>
    <t>ТТК 2.19</t>
  </si>
  <si>
    <t>ТТК 2.3</t>
  </si>
  <si>
    <t>ТТК 4.4</t>
  </si>
  <si>
    <t>ТТК 3.6</t>
  </si>
  <si>
    <t>ТТК 4.3</t>
  </si>
  <si>
    <t>Макароны отварные с сыром</t>
  </si>
  <si>
    <t>Блинчики с начинкой из п/ф</t>
  </si>
  <si>
    <t>ТТК 6.7</t>
  </si>
  <si>
    <t>Сыр (порциями)</t>
  </si>
  <si>
    <t>7 [1]</t>
  </si>
  <si>
    <t>24 [4]</t>
  </si>
  <si>
    <t>Компот из свежих плодов</t>
  </si>
  <si>
    <t>150/5</t>
  </si>
  <si>
    <t>для областного государственного автономное общеобразовательного учреждения</t>
  </si>
  <si>
    <t>"Образовательный комплекс "Алгоритм Успеха" Белгородской области</t>
  </si>
  <si>
    <t>14[4]</t>
  </si>
  <si>
    <t>Масло сливочное (порциями)</t>
  </si>
  <si>
    <t>Чай с сахаром и лимоном</t>
  </si>
  <si>
    <t>ТТК 7.16</t>
  </si>
  <si>
    <t>ТТК 4.11</t>
  </si>
  <si>
    <t>Суп лапша по - домашнему</t>
  </si>
  <si>
    <t>32[5]</t>
  </si>
  <si>
    <t>"_____" _________________ 2023 г.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</si>
  <si>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</si>
  <si>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Свекольник со сметаной</t>
  </si>
  <si>
    <t>200/10</t>
  </si>
  <si>
    <t>Конд. изд. пром. Пр-ва</t>
  </si>
  <si>
    <t>Салат из свежих помидоров и огурцов</t>
  </si>
  <si>
    <t>90/150</t>
  </si>
  <si>
    <t>ТТК 7.7</t>
  </si>
  <si>
    <t>Полдник</t>
  </si>
  <si>
    <t>150/10</t>
  </si>
  <si>
    <t>ТТК 3.32</t>
  </si>
  <si>
    <t>Сэндвич "Школьный"</t>
  </si>
  <si>
    <t>Омлет натуральный с маслом сливочным</t>
  </si>
  <si>
    <t>54-1о-2020 [2]</t>
  </si>
  <si>
    <t>ТТК 5.44</t>
  </si>
  <si>
    <t>Цыплята (бедро н/к) запеченные</t>
  </si>
  <si>
    <t>90/30</t>
  </si>
  <si>
    <t>ТТК 3.20</t>
  </si>
  <si>
    <t>Салат из красной консервированной фасоли</t>
  </si>
  <si>
    <t>ТТК 5.6</t>
  </si>
  <si>
    <t>Огурец свежий/</t>
  </si>
  <si>
    <t xml:space="preserve">Молочный коктейль пром. Производства </t>
  </si>
  <si>
    <t>ТТК 3.27</t>
  </si>
  <si>
    <t>Тефтели мясные с рисом, с соусом</t>
  </si>
  <si>
    <t>ТТК 5.38</t>
  </si>
  <si>
    <t xml:space="preserve">Йогурт порционный </t>
  </si>
  <si>
    <t xml:space="preserve">Котлеты мясные </t>
  </si>
  <si>
    <t>ТТК 5.16</t>
  </si>
  <si>
    <t>ТТК 6.4</t>
  </si>
  <si>
    <t xml:space="preserve">Напиток из цитрусовых </t>
  </si>
  <si>
    <t>ТТК 7.12</t>
  </si>
  <si>
    <t>Пудинг мясной</t>
  </si>
  <si>
    <t>Каша гречневая рассыпчатая</t>
  </si>
  <si>
    <t>ТТК 5.53</t>
  </si>
  <si>
    <t>Помидор свежий</t>
  </si>
  <si>
    <t>ТТК 3.9</t>
  </si>
  <si>
    <t>Шницель куриный</t>
  </si>
  <si>
    <t>ТТК 5.47</t>
  </si>
  <si>
    <t>Макаронные изделия отварные</t>
  </si>
  <si>
    <t>217 [4]</t>
  </si>
  <si>
    <t xml:space="preserve">Вареники ленивые со сметаной </t>
  </si>
  <si>
    <t xml:space="preserve">Оладьи со сгущеным молоком </t>
  </si>
  <si>
    <t>ТТК 2.2</t>
  </si>
  <si>
    <t>Компот из свежих плодов (яблок)</t>
  </si>
  <si>
    <t xml:space="preserve">Чай с сахаром и лимоном </t>
  </si>
  <si>
    <t xml:space="preserve">Жаркое по-домашнему </t>
  </si>
  <si>
    <t>Всего за 5 дней</t>
  </si>
  <si>
    <t>Сводная таблица о потреблении  пищевых веществ и энергии обучающихся образовательных учреждений за 5 дней</t>
  </si>
  <si>
    <t>Норма за 5 дней</t>
  </si>
  <si>
    <t>Среднесуточный набор пищевых продуктов за 5 дней</t>
  </si>
  <si>
    <t>54-3г-2020 [2]</t>
  </si>
  <si>
    <t>Салат из свежих огурцов с луком/</t>
  </si>
  <si>
    <t xml:space="preserve">Салат из соленых огурцов с луком </t>
  </si>
  <si>
    <t>20 [5]</t>
  </si>
  <si>
    <t>Суп картофельный с горохом и сухариками</t>
  </si>
  <si>
    <t>200/15</t>
  </si>
  <si>
    <t>Салат из свеклы с сыром</t>
  </si>
  <si>
    <t xml:space="preserve">Винегрет овощной </t>
  </si>
  <si>
    <t>46[5]</t>
  </si>
  <si>
    <t>449 [5]</t>
  </si>
  <si>
    <t>Сдобное булочное изделие</t>
  </si>
  <si>
    <t>Салат из моркови с сахаром</t>
  </si>
  <si>
    <t>42[5]</t>
  </si>
  <si>
    <t>Картофель по-деревенски/</t>
  </si>
  <si>
    <t>ТТК 1.1</t>
  </si>
  <si>
    <t xml:space="preserve">Каша «Дружба» с маслом </t>
  </si>
  <si>
    <t>"_____" _________________ 2024 г.</t>
  </si>
  <si>
    <t>Генеральный директор  ООО «Фабрика Социального питания 1»</t>
  </si>
  <si>
    <t>в период весенних каникул в школьных оздоровительных лагерях</t>
  </si>
  <si>
    <t>2024 г.</t>
  </si>
  <si>
    <t xml:space="preserve">            для муниципальных общеобразовательных учреждений                                                                      г.Старый Оскол и Старооскольского района</t>
  </si>
  <si>
    <t xml:space="preserve">для возраста обучающихся с 7-11 лет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</si>
</sst>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5" fillId="0" borderId="0" xfId="0" applyNumberFormat="1" applyFont="1"/>
    <xf numFmtId="2" fontId="2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2" fontId="1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Alignment="1">
      <alignment horizontal="center" vertical="center" wrapText="1"/>
    </xf>
    <xf numFmtId="2" fontId="17" fillId="2" borderId="12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/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0" xfId="0" applyNumberFormat="1" applyFont="1" applyFill="1"/>
    <xf numFmtId="2" fontId="14" fillId="2" borderId="0" xfId="0" applyNumberFormat="1" applyFont="1" applyFill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" fontId="5" fillId="0" borderId="0" xfId="0" applyNumberFormat="1" applyFont="1"/>
    <xf numFmtId="0" fontId="5" fillId="0" borderId="11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3" fillId="2" borderId="0" xfId="0" applyFont="1" applyFill="1"/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13" fillId="0" borderId="0" xfId="0" applyFont="1" applyAlignment="1">
      <alignment vertical="center"/>
    </xf>
    <xf numFmtId="2" fontId="13" fillId="3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2" fontId="13" fillId="2" borderId="0" xfId="0" applyNumberFormat="1" applyFont="1" applyFill="1" applyAlignment="1">
      <alignment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2830831</xdr:colOff>
      <xdr:row>1</xdr:row>
      <xdr:rowOff>66675</xdr:rowOff>
    </xdr:from>
    <xdr:to>
      <xdr:col>3</xdr:col>
      <xdr:colOff>1524001</xdr:colOff>
      <xdr:row>6</xdr:row>
      <xdr:rowOff>62785</xdr:rowOff>
    </xdr:to>
    <xdr:grpSp>
      <xdr:nvGrpSpPr>
        <xdr:cNvPr id="12" name="Группа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7120891" y="287655"/>
          <a:ext cx="1634490" cy="1413430"/>
          <a:chOff x="7033260" y="0"/>
          <a:chExt cx="2179319" cy="2714545"/>
        </a:xfrm>
      </xdr:grpSpPr>
      <xdr:pic>
        <xdr:nvPicPr>
          <xdr:cNvPr id="8" name="Рисунок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33260" y="0"/>
            <a:ext cx="2179319" cy="2714545"/>
          </a:xfrm>
          <a:prstGeom prst="rect">
            <a:avLst/>
          </a:prstGeom>
        </xdr:spPr>
      </xdr:pic>
      <xdr:pic>
        <xdr:nvPicPr>
          <xdr:cNvPr id="11" name="Рисунок 10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84720" y="617220"/>
            <a:ext cx="1777138" cy="129894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4"/>
  <sheetViews>
    <sheetView workbookViewId="0">
      <selection activeCell="B18" sqref="B18:D18"/>
    </sheetView>
  </sheetViews>
  <sheetFormatPr defaultRowHeight="15"/>
  <cols>
    <col min="2" max="2" width="53.7109375" customWidth="1"/>
    <col min="3" max="3" width="42.85546875" customWidth="1"/>
    <col min="4" max="4" width="58.7109375" customWidth="1"/>
  </cols>
  <sheetData>
    <row r="1" spans="2:4" ht="18.75">
      <c r="B1" s="46" t="s">
        <v>80</v>
      </c>
      <c r="C1" s="49"/>
      <c r="D1" s="46" t="s">
        <v>81</v>
      </c>
    </row>
    <row r="2" spans="2:4" ht="18.75">
      <c r="B2" s="47"/>
      <c r="C2" s="49"/>
      <c r="D2" s="46"/>
    </row>
    <row r="3" spans="2:4" ht="28.15" customHeight="1">
      <c r="B3" s="50" t="s">
        <v>135</v>
      </c>
      <c r="C3" s="53"/>
      <c r="D3" s="54" t="s">
        <v>104</v>
      </c>
    </row>
    <row r="4" spans="2:4" ht="29.45" customHeight="1">
      <c r="B4" s="50" t="s">
        <v>136</v>
      </c>
      <c r="C4" s="53"/>
      <c r="D4" s="54" t="s">
        <v>83</v>
      </c>
    </row>
    <row r="5" spans="2:4" ht="18.75">
      <c r="B5" s="55" t="s">
        <v>165</v>
      </c>
      <c r="C5" s="51"/>
      <c r="D5" s="52"/>
    </row>
    <row r="6" spans="2:4" ht="18.75">
      <c r="C6" s="49"/>
      <c r="D6" s="48"/>
    </row>
    <row r="7" spans="2:4" ht="18.75">
      <c r="C7" s="49"/>
      <c r="D7" s="48"/>
    </row>
    <row r="8" spans="2:4" ht="18.75">
      <c r="C8" s="49"/>
      <c r="D8" s="48"/>
    </row>
    <row r="9" spans="2:4" ht="18.75">
      <c r="C9" s="49"/>
      <c r="D9" s="48"/>
    </row>
    <row r="10" spans="2:4" ht="18.75">
      <c r="C10" s="49"/>
      <c r="D10" s="48"/>
    </row>
    <row r="11" spans="2:4" ht="18.75">
      <c r="C11" s="49"/>
      <c r="D11" s="48"/>
    </row>
    <row r="12" spans="2:4" ht="25.5">
      <c r="B12" s="68" t="s">
        <v>82</v>
      </c>
      <c r="C12" s="68"/>
      <c r="D12" s="68"/>
    </row>
    <row r="13" spans="2:4" ht="25.5">
      <c r="B13" s="68" t="s">
        <v>156</v>
      </c>
      <c r="C13" s="68"/>
      <c r="D13" s="68"/>
    </row>
    <row r="14" spans="2:4" ht="25.5">
      <c r="B14" s="68" t="s">
        <v>157</v>
      </c>
      <c r="C14" s="68"/>
      <c r="D14" s="68"/>
    </row>
    <row r="15" spans="2:4" ht="25.5">
      <c r="B15" s="68" t="s">
        <v>137</v>
      </c>
      <c r="C15" s="68"/>
      <c r="D15" s="68"/>
    </row>
    <row r="16" spans="2:4" ht="18.75">
      <c r="B16" s="46"/>
      <c r="C16" s="49"/>
      <c r="D16" s="46"/>
    </row>
    <row r="17" spans="2:4" ht="25.5">
      <c r="B17" s="68"/>
      <c r="C17" s="68"/>
      <c r="D17" s="68"/>
    </row>
    <row r="18" spans="2:4" ht="25.5">
      <c r="B18" s="68"/>
      <c r="C18" s="68"/>
      <c r="D18" s="68"/>
    </row>
    <row r="27" spans="2:4" ht="18.75">
      <c r="B27" s="46"/>
      <c r="C27" s="49"/>
      <c r="D27" s="46"/>
    </row>
    <row r="28" spans="2:4" ht="18.75">
      <c r="B28" s="47"/>
      <c r="C28" s="49"/>
      <c r="D28" s="46"/>
    </row>
    <row r="29" spans="2:4" ht="18.75">
      <c r="B29" s="50"/>
      <c r="C29" s="53"/>
      <c r="D29" s="54"/>
    </row>
    <row r="30" spans="2:4" ht="18.75">
      <c r="B30" s="50"/>
      <c r="C30" s="53"/>
      <c r="D30" s="54"/>
    </row>
    <row r="31" spans="2:4" ht="18.75">
      <c r="B31" s="55"/>
      <c r="C31" s="51"/>
      <c r="D31" s="52"/>
    </row>
    <row r="32" spans="2:4" ht="18.75">
      <c r="C32" s="49"/>
      <c r="D32" s="48"/>
    </row>
    <row r="33" spans="2:4" ht="18.75">
      <c r="C33" s="49"/>
      <c r="D33" s="48"/>
    </row>
    <row r="34" spans="2:4" ht="18.75">
      <c r="C34" s="49"/>
      <c r="D34" s="48"/>
    </row>
    <row r="35" spans="2:4" ht="18.75">
      <c r="C35" s="49"/>
      <c r="D35" s="48"/>
    </row>
    <row r="36" spans="2:4" ht="18.75">
      <c r="C36" s="49"/>
      <c r="D36" s="48"/>
    </row>
    <row r="37" spans="2:4" ht="18.75">
      <c r="C37" s="49"/>
      <c r="D37" s="48"/>
    </row>
    <row r="38" spans="2:4" ht="25.5">
      <c r="B38" s="68"/>
      <c r="C38" s="68"/>
      <c r="D38" s="68"/>
    </row>
    <row r="39" spans="2:4" ht="25.5">
      <c r="B39" s="68"/>
      <c r="C39" s="68"/>
      <c r="D39" s="68"/>
    </row>
    <row r="40" spans="2:4" ht="25.5">
      <c r="B40" s="68"/>
      <c r="C40" s="68"/>
      <c r="D40" s="68"/>
    </row>
    <row r="41" spans="2:4" ht="25.5">
      <c r="B41" s="68"/>
      <c r="C41" s="68"/>
      <c r="D41" s="68"/>
    </row>
    <row r="42" spans="2:4" ht="18.75">
      <c r="B42" s="46"/>
      <c r="C42" s="49"/>
      <c r="D42" s="46"/>
    </row>
    <row r="43" spans="2:4" ht="25.5">
      <c r="B43" s="68"/>
      <c r="C43" s="68"/>
      <c r="D43" s="68"/>
    </row>
    <row r="44" spans="2:4" ht="25.5">
      <c r="B44" s="68"/>
      <c r="C44" s="68"/>
      <c r="D44" s="68"/>
    </row>
  </sheetData>
  <mergeCells count="12">
    <mergeCell ref="B44:D44"/>
    <mergeCell ref="B38:D38"/>
    <mergeCell ref="B39:D39"/>
    <mergeCell ref="B40:D40"/>
    <mergeCell ref="B41:D41"/>
    <mergeCell ref="B43:D43"/>
    <mergeCell ref="B18:D18"/>
    <mergeCell ref="B14:D14"/>
    <mergeCell ref="B12:D12"/>
    <mergeCell ref="B13:D13"/>
    <mergeCell ref="B15:D15"/>
    <mergeCell ref="B17:D17"/>
  </mergeCells>
  <pageMargins left="0.7" right="0.7" top="0.75" bottom="0.75" header="0.3" footer="0.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workbookViewId="0">
      <selection activeCell="B11" sqref="B11:D11"/>
    </sheetView>
  </sheetViews>
  <sheetFormatPr defaultColWidth="9.140625" defaultRowHeight="15"/>
  <cols>
    <col min="2" max="2" width="53.7109375" customWidth="1"/>
    <col min="3" max="3" width="42.85546875" customWidth="1"/>
    <col min="4" max="4" width="58.7109375" customWidth="1"/>
  </cols>
  <sheetData>
    <row r="2" spans="1:4" ht="18.75">
      <c r="B2" s="46" t="s">
        <v>80</v>
      </c>
      <c r="C2" s="49"/>
      <c r="D2" s="46" t="s">
        <v>81</v>
      </c>
    </row>
    <row r="3" spans="1:4" ht="18.75">
      <c r="B3" s="47"/>
      <c r="C3" s="49"/>
      <c r="D3" s="46"/>
    </row>
    <row r="4" spans="1:4" ht="33">
      <c r="B4" s="50"/>
      <c r="C4" s="53"/>
      <c r="D4" s="54" t="s">
        <v>232</v>
      </c>
    </row>
    <row r="5" spans="1:4" ht="18.75">
      <c r="B5" s="50" t="s">
        <v>136</v>
      </c>
      <c r="C5" s="53"/>
      <c r="D5" s="54" t="s">
        <v>83</v>
      </c>
    </row>
    <row r="6" spans="1:4" ht="18.75">
      <c r="B6" s="55" t="s">
        <v>231</v>
      </c>
      <c r="C6" s="51"/>
      <c r="D6" s="55" t="s">
        <v>231</v>
      </c>
    </row>
    <row r="7" spans="1:4" ht="18.75">
      <c r="C7" s="49"/>
      <c r="D7" s="48"/>
    </row>
    <row r="8" spans="1:4" ht="18.75">
      <c r="C8" s="49"/>
      <c r="D8" s="48"/>
    </row>
    <row r="9" spans="1:4" ht="18.75">
      <c r="C9" s="49"/>
      <c r="D9" s="48"/>
    </row>
    <row r="10" spans="1:4" ht="25.5">
      <c r="B10" s="68" t="s">
        <v>82</v>
      </c>
      <c r="C10" s="68"/>
      <c r="D10" s="68"/>
    </row>
    <row r="11" spans="1:4" ht="25.5">
      <c r="B11" s="68" t="s">
        <v>233</v>
      </c>
      <c r="C11" s="68"/>
      <c r="D11" s="68"/>
    </row>
    <row r="12" spans="1:4" ht="57" customHeight="1">
      <c r="A12" s="69" t="s">
        <v>235</v>
      </c>
      <c r="B12" s="69"/>
      <c r="C12" s="69"/>
      <c r="D12" s="69"/>
    </row>
    <row r="13" spans="1:4" ht="25.5">
      <c r="B13" s="68" t="s">
        <v>236</v>
      </c>
      <c r="C13" s="68"/>
      <c r="D13" s="68"/>
    </row>
    <row r="14" spans="1:4" ht="18.75">
      <c r="B14" s="46"/>
      <c r="C14" s="49"/>
      <c r="D14" s="46"/>
    </row>
    <row r="15" spans="1:4" ht="25.5">
      <c r="B15" s="68"/>
      <c r="C15" s="68"/>
      <c r="D15" s="68"/>
    </row>
    <row r="16" spans="1:4" ht="25.5">
      <c r="B16" s="68" t="s">
        <v>234</v>
      </c>
      <c r="C16" s="68"/>
      <c r="D16" s="68"/>
    </row>
  </sheetData>
  <mergeCells count="6">
    <mergeCell ref="B16:D16"/>
    <mergeCell ref="B10:D10"/>
    <mergeCell ref="B11:D11"/>
    <mergeCell ref="B13:D13"/>
    <mergeCell ref="B15:D15"/>
    <mergeCell ref="A12:D12"/>
  </mergeCells>
  <pageMargins left="0.7" right="0.7" top="0.75" bottom="0.7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tabSelected="1" topLeftCell="B55" zoomScaleSheetLayoutView="62" workbookViewId="0">
      <selection activeCell="B67" sqref="B67:C67"/>
    </sheetView>
  </sheetViews>
  <sheetFormatPr defaultColWidth="9.140625" defaultRowHeight="18.75"/>
  <cols>
    <col min="1" max="1" width="0" style="27" hidden="1" customWidth="1"/>
    <col min="2" max="2" width="21" style="27" customWidth="1"/>
    <col min="3" max="3" width="47.85546875" style="27" customWidth="1"/>
    <col min="4" max="4" width="12.42578125" style="59" customWidth="1"/>
    <col min="5" max="5" width="11.28515625" style="27" customWidth="1"/>
    <col min="6" max="6" width="10.28515625" style="27" customWidth="1"/>
    <col min="7" max="7" width="13" style="27" customWidth="1"/>
    <col min="8" max="8" width="14.28515625" style="27" customWidth="1"/>
    <col min="9" max="9" width="10.5703125" style="27" customWidth="1"/>
    <col min="10" max="10" width="8.85546875" style="27" customWidth="1"/>
    <col min="11" max="11" width="9.85546875" style="27" customWidth="1"/>
    <col min="12" max="12" width="11.7109375" style="27" customWidth="1"/>
    <col min="13" max="13" width="11.5703125" style="27" customWidth="1"/>
    <col min="14" max="14" width="11.28515625" style="27" customWidth="1"/>
    <col min="15" max="15" width="10.7109375" style="27" customWidth="1"/>
    <col min="16" max="16" width="7.85546875" style="27" customWidth="1"/>
    <col min="17" max="17" width="9" style="27" customWidth="1"/>
    <col min="18" max="16384" width="9.140625" style="27"/>
  </cols>
  <sheetData>
    <row r="1" spans="1:16" s="32" customFormat="1">
      <c r="B1" s="34"/>
      <c r="C1" s="34"/>
      <c r="D1" s="56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32" customFormat="1">
      <c r="B2" s="61" t="s">
        <v>95</v>
      </c>
      <c r="C2" s="34"/>
      <c r="D2" s="56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32" customFormat="1">
      <c r="B3" s="61" t="s">
        <v>96</v>
      </c>
      <c r="C3" s="34"/>
      <c r="D3" s="5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2" customFormat="1">
      <c r="B4" s="61" t="s">
        <v>97</v>
      </c>
      <c r="C4" s="34"/>
      <c r="D4" s="5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37.9" customHeight="1">
      <c r="B5" s="74" t="s">
        <v>0</v>
      </c>
      <c r="C5" s="74" t="s">
        <v>1</v>
      </c>
      <c r="D5" s="76" t="s">
        <v>2</v>
      </c>
      <c r="E5" s="74" t="s">
        <v>3</v>
      </c>
      <c r="F5" s="74"/>
      <c r="G5" s="74"/>
      <c r="H5" s="74" t="s">
        <v>4</v>
      </c>
      <c r="I5" s="74" t="s">
        <v>5</v>
      </c>
      <c r="J5" s="74"/>
      <c r="K5" s="74"/>
      <c r="L5" s="74"/>
      <c r="M5" s="74" t="s">
        <v>6</v>
      </c>
      <c r="N5" s="74"/>
      <c r="O5" s="74"/>
      <c r="P5" s="74"/>
    </row>
    <row r="6" spans="1:16" ht="27.75" customHeight="1">
      <c r="B6" s="74"/>
      <c r="C6" s="74"/>
      <c r="D6" s="76"/>
      <c r="E6" s="63" t="s">
        <v>7</v>
      </c>
      <c r="F6" s="63" t="s">
        <v>8</v>
      </c>
      <c r="G6" s="63" t="s">
        <v>9</v>
      </c>
      <c r="H6" s="74"/>
      <c r="I6" s="63" t="s">
        <v>98</v>
      </c>
      <c r="J6" s="63" t="s">
        <v>10</v>
      </c>
      <c r="K6" s="63" t="s">
        <v>11</v>
      </c>
      <c r="L6" s="63" t="s">
        <v>12</v>
      </c>
      <c r="M6" s="63" t="s">
        <v>13</v>
      </c>
      <c r="N6" s="63" t="s">
        <v>14</v>
      </c>
      <c r="O6" s="63" t="s">
        <v>15</v>
      </c>
      <c r="P6" s="63" t="s">
        <v>16</v>
      </c>
    </row>
    <row r="7" spans="1:16" ht="15" customHeight="1">
      <c r="B7" s="74" t="s">
        <v>17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7.6" customHeight="1">
      <c r="A8" s="27">
        <v>1</v>
      </c>
      <c r="B8" s="63" t="s">
        <v>215</v>
      </c>
      <c r="C8" s="33" t="s">
        <v>148</v>
      </c>
      <c r="D8" s="64">
        <v>150</v>
      </c>
      <c r="E8" s="29">
        <v>7.95</v>
      </c>
      <c r="F8" s="29">
        <v>7.2</v>
      </c>
      <c r="G8" s="29">
        <v>28.65</v>
      </c>
      <c r="H8" s="29">
        <v>210.6</v>
      </c>
      <c r="I8" s="29">
        <v>4.4999999999999998E-2</v>
      </c>
      <c r="J8" s="29">
        <v>4.4999999999999998E-2</v>
      </c>
      <c r="K8" s="29">
        <v>4.4999999999999998E-2</v>
      </c>
      <c r="L8" s="29">
        <v>0.70499999999999996</v>
      </c>
      <c r="M8" s="29">
        <v>126</v>
      </c>
      <c r="N8" s="29">
        <v>100.05</v>
      </c>
      <c r="O8" s="29">
        <v>10.95</v>
      </c>
      <c r="P8" s="29">
        <v>0.75</v>
      </c>
    </row>
    <row r="9" spans="1:16" ht="41.25" customHeight="1">
      <c r="A9" s="27">
        <v>1</v>
      </c>
      <c r="B9" s="63"/>
      <c r="C9" s="33" t="s">
        <v>186</v>
      </c>
      <c r="D9" s="64">
        <v>200</v>
      </c>
      <c r="E9" s="29">
        <v>11.2</v>
      </c>
      <c r="F9" s="29">
        <v>10</v>
      </c>
      <c r="G9" s="29">
        <v>37.6</v>
      </c>
      <c r="H9" s="29">
        <v>285.2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spans="1:16" ht="26.45" customHeight="1">
      <c r="A10" s="27">
        <v>1</v>
      </c>
      <c r="B10" s="63"/>
      <c r="C10" s="33" t="s">
        <v>169</v>
      </c>
      <c r="D10" s="64">
        <v>60</v>
      </c>
      <c r="E10" s="29">
        <v>5.28</v>
      </c>
      <c r="F10" s="29">
        <v>5.46</v>
      </c>
      <c r="G10" s="29">
        <v>14.94</v>
      </c>
      <c r="H10" s="29">
        <v>130.02000000000001</v>
      </c>
      <c r="I10" s="29">
        <v>0.1416</v>
      </c>
      <c r="J10" s="29">
        <v>0.63</v>
      </c>
      <c r="K10" s="29">
        <v>13.14</v>
      </c>
      <c r="L10" s="29">
        <v>0.21960000000000002</v>
      </c>
      <c r="M10" s="29">
        <v>48.9</v>
      </c>
      <c r="N10" s="29">
        <v>152.04</v>
      </c>
      <c r="O10" s="29">
        <v>41.17799999999999</v>
      </c>
      <c r="P10" s="29">
        <v>1.0691999999999999</v>
      </c>
    </row>
    <row r="11" spans="1:16" ht="24.6" customHeight="1">
      <c r="B11" s="63" t="s">
        <v>161</v>
      </c>
      <c r="C11" s="33" t="s">
        <v>25</v>
      </c>
      <c r="D11" s="64">
        <v>200</v>
      </c>
      <c r="E11" s="29">
        <v>0.08</v>
      </c>
      <c r="F11" s="29">
        <v>0.02</v>
      </c>
      <c r="G11" s="29">
        <v>15</v>
      </c>
      <c r="H11" s="29">
        <v>60.5</v>
      </c>
      <c r="I11" s="29">
        <v>0</v>
      </c>
      <c r="J11" s="29">
        <v>0.04</v>
      </c>
      <c r="K11" s="29">
        <v>0</v>
      </c>
      <c r="L11" s="29">
        <v>0</v>
      </c>
      <c r="M11" s="29">
        <v>11.1</v>
      </c>
      <c r="N11" s="29">
        <v>2.8</v>
      </c>
      <c r="O11" s="29">
        <v>1.4</v>
      </c>
      <c r="P11" s="29">
        <v>0.28000000000000003</v>
      </c>
    </row>
    <row r="12" spans="1:16" s="62" customFormat="1" ht="24" customHeight="1">
      <c r="A12" s="62">
        <v>1</v>
      </c>
      <c r="B12" s="66"/>
      <c r="C12" s="33" t="s">
        <v>18</v>
      </c>
      <c r="D12" s="67">
        <v>610</v>
      </c>
      <c r="E12" s="66">
        <v>24.509999999999998</v>
      </c>
      <c r="F12" s="66">
        <v>22.68</v>
      </c>
      <c r="G12" s="66">
        <v>96.19</v>
      </c>
      <c r="H12" s="66">
        <v>686.31999999999994</v>
      </c>
      <c r="I12" s="66">
        <v>0.18659999999999999</v>
      </c>
      <c r="J12" s="66">
        <v>0.71500000000000008</v>
      </c>
      <c r="K12" s="66">
        <v>13.185</v>
      </c>
      <c r="L12" s="66">
        <v>0.92459999999999998</v>
      </c>
      <c r="M12" s="66">
        <v>186</v>
      </c>
      <c r="N12" s="66">
        <v>254.89</v>
      </c>
      <c r="O12" s="66">
        <v>53.527999999999984</v>
      </c>
      <c r="P12" s="66">
        <v>2.0991999999999997</v>
      </c>
    </row>
    <row r="13" spans="1:16" ht="15" customHeight="1">
      <c r="A13" s="27">
        <v>1</v>
      </c>
      <c r="B13" s="74" t="s">
        <v>19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22.15" customHeight="1">
      <c r="B14" s="63" t="s">
        <v>187</v>
      </c>
      <c r="C14" s="33" t="s">
        <v>216</v>
      </c>
      <c r="D14" s="64">
        <v>60</v>
      </c>
      <c r="E14" s="29">
        <v>0.42</v>
      </c>
      <c r="F14" s="29">
        <v>3.6</v>
      </c>
      <c r="G14" s="29">
        <v>1.38</v>
      </c>
      <c r="H14" s="29">
        <v>40.380000000000003</v>
      </c>
      <c r="I14" s="29">
        <v>0</v>
      </c>
      <c r="J14" s="29">
        <v>57</v>
      </c>
      <c r="K14" s="29">
        <v>0</v>
      </c>
      <c r="L14" s="29">
        <v>1.62</v>
      </c>
      <c r="M14" s="29">
        <v>13.08</v>
      </c>
      <c r="N14" s="29">
        <v>24</v>
      </c>
      <c r="O14" s="29">
        <v>7.98</v>
      </c>
      <c r="P14" s="29">
        <v>0.3</v>
      </c>
    </row>
    <row r="15" spans="1:16" ht="24" customHeight="1">
      <c r="B15" s="63" t="s">
        <v>218</v>
      </c>
      <c r="C15" s="33" t="s">
        <v>217</v>
      </c>
      <c r="D15" s="64">
        <v>60</v>
      </c>
      <c r="E15" s="29">
        <v>0.51600000000000001</v>
      </c>
      <c r="F15" s="29">
        <v>3.0660000000000003</v>
      </c>
      <c r="G15" s="29">
        <v>1.5659999999999998</v>
      </c>
      <c r="H15" s="29">
        <v>35.886000000000003</v>
      </c>
      <c r="I15" s="29">
        <v>1.2E-2</v>
      </c>
      <c r="J15" s="29">
        <v>3.33</v>
      </c>
      <c r="K15" s="29">
        <v>0</v>
      </c>
      <c r="L15" s="29">
        <v>1.3859999999999999</v>
      </c>
      <c r="M15" s="29">
        <v>13.968000000000002</v>
      </c>
      <c r="N15" s="29">
        <v>16.943999999999999</v>
      </c>
      <c r="O15" s="29">
        <v>8.0640000000000001</v>
      </c>
      <c r="P15" s="29">
        <v>0.36599999999999999</v>
      </c>
    </row>
    <row r="16" spans="1:16" ht="21" customHeight="1">
      <c r="B16" s="63"/>
      <c r="C16" s="33" t="s">
        <v>42</v>
      </c>
      <c r="D16" s="64">
        <v>60</v>
      </c>
      <c r="E16" s="29">
        <v>0.46800000000000003</v>
      </c>
      <c r="F16" s="29">
        <v>3.3329999999999997</v>
      </c>
      <c r="G16" s="29">
        <v>1.4730000000000001</v>
      </c>
      <c r="H16" s="29">
        <v>38.133000000000003</v>
      </c>
      <c r="I16" s="29">
        <v>6.0000000000000001E-3</v>
      </c>
      <c r="J16" s="29">
        <v>30.164999999999999</v>
      </c>
      <c r="K16" s="29">
        <v>0</v>
      </c>
      <c r="L16" s="29">
        <v>1.5029999999999999</v>
      </c>
      <c r="M16" s="29">
        <v>13.523999999999999</v>
      </c>
      <c r="N16" s="29">
        <v>20.471999999999998</v>
      </c>
      <c r="O16" s="29">
        <v>8.0220000000000002</v>
      </c>
      <c r="P16" s="29">
        <v>0.33299999999999996</v>
      </c>
    </row>
    <row r="17" spans="1:16" s="62" customFormat="1" ht="43.15" customHeight="1">
      <c r="B17" s="66" t="s">
        <v>131</v>
      </c>
      <c r="C17" s="33" t="s">
        <v>219</v>
      </c>
      <c r="D17" s="67" t="s">
        <v>220</v>
      </c>
      <c r="E17" s="29">
        <v>6.26</v>
      </c>
      <c r="F17" s="29">
        <v>4.4249999999999998</v>
      </c>
      <c r="G17" s="29">
        <v>24.6</v>
      </c>
      <c r="H17" s="29">
        <v>173.65</v>
      </c>
      <c r="I17" s="29">
        <v>1.8000000000000002E-2</v>
      </c>
      <c r="J17" s="29">
        <v>0.20000000000000004</v>
      </c>
      <c r="K17" s="29">
        <v>4.6059999999999999</v>
      </c>
      <c r="L17" s="29">
        <v>2.1949999999999998</v>
      </c>
      <c r="M17" s="29">
        <v>37.5</v>
      </c>
      <c r="N17" s="29">
        <v>40.400000000000006</v>
      </c>
      <c r="O17" s="29">
        <v>72.5</v>
      </c>
      <c r="P17" s="29">
        <v>1.8850000000000002</v>
      </c>
    </row>
    <row r="18" spans="1:16" ht="26.45" customHeight="1">
      <c r="A18" s="27">
        <v>1</v>
      </c>
      <c r="B18" s="63" t="s">
        <v>179</v>
      </c>
      <c r="C18" s="33" t="s">
        <v>180</v>
      </c>
      <c r="D18" s="64">
        <v>100</v>
      </c>
      <c r="E18" s="29">
        <v>19.899999999999999</v>
      </c>
      <c r="F18" s="29">
        <v>18.53</v>
      </c>
      <c r="G18" s="29">
        <v>0.09</v>
      </c>
      <c r="H18" s="29">
        <v>254.16</v>
      </c>
      <c r="I18" s="29">
        <v>0.01</v>
      </c>
      <c r="J18" s="29">
        <v>0.05</v>
      </c>
      <c r="K18" s="29">
        <v>0.01</v>
      </c>
      <c r="L18" s="29">
        <v>2.8</v>
      </c>
      <c r="M18" s="29">
        <v>23.9</v>
      </c>
      <c r="N18" s="29">
        <v>20.399999999999999</v>
      </c>
      <c r="O18" s="29">
        <v>173</v>
      </c>
      <c r="P18" s="29">
        <v>1.5</v>
      </c>
    </row>
    <row r="19" spans="1:16" ht="15" customHeight="1">
      <c r="B19" s="63" t="s">
        <v>130</v>
      </c>
      <c r="C19" s="33" t="s">
        <v>41</v>
      </c>
      <c r="D19" s="64">
        <v>150</v>
      </c>
      <c r="E19" s="29">
        <v>3.06</v>
      </c>
      <c r="F19" s="29">
        <v>4.8</v>
      </c>
      <c r="G19" s="29">
        <v>20.445000000000004</v>
      </c>
      <c r="H19" s="29">
        <v>137.23500000000001</v>
      </c>
      <c r="I19" s="29">
        <v>0.13500000000000001</v>
      </c>
      <c r="J19" s="29">
        <v>18.164999999999999</v>
      </c>
      <c r="K19" s="29">
        <v>0.03</v>
      </c>
      <c r="L19" s="29">
        <v>0.18</v>
      </c>
      <c r="M19" s="29">
        <v>36.975000000000001</v>
      </c>
      <c r="N19" s="29">
        <v>86.594999999999999</v>
      </c>
      <c r="O19" s="29">
        <v>27.75</v>
      </c>
      <c r="P19" s="29">
        <v>1.0049999999999999</v>
      </c>
    </row>
    <row r="20" spans="1:16" ht="15" customHeight="1">
      <c r="B20" s="63" t="s">
        <v>140</v>
      </c>
      <c r="C20" s="33" t="s">
        <v>20</v>
      </c>
      <c r="D20" s="64">
        <v>30</v>
      </c>
      <c r="E20" s="29">
        <v>2.3010000000000002</v>
      </c>
      <c r="F20" s="29">
        <v>0.20100000000000001</v>
      </c>
      <c r="G20" s="29">
        <v>14.798999999999999</v>
      </c>
      <c r="H20" s="29">
        <v>70.209000000000003</v>
      </c>
      <c r="I20" s="29">
        <v>0</v>
      </c>
      <c r="J20" s="29">
        <v>0</v>
      </c>
      <c r="K20" s="29">
        <v>0</v>
      </c>
      <c r="L20" s="29">
        <v>0.3</v>
      </c>
      <c r="M20" s="29">
        <v>6</v>
      </c>
      <c r="N20" s="29">
        <v>19.5</v>
      </c>
      <c r="O20" s="29">
        <v>4.2</v>
      </c>
      <c r="P20" s="29">
        <v>0.3</v>
      </c>
    </row>
    <row r="21" spans="1:16" ht="15" customHeight="1">
      <c r="B21" s="63" t="s">
        <v>143</v>
      </c>
      <c r="C21" s="33" t="s">
        <v>21</v>
      </c>
      <c r="D21" s="64">
        <v>40</v>
      </c>
      <c r="E21" s="29">
        <v>2.6</v>
      </c>
      <c r="F21" s="29">
        <v>0.5</v>
      </c>
      <c r="G21" s="29">
        <v>15.8</v>
      </c>
      <c r="H21" s="29">
        <v>78.099999999999994</v>
      </c>
      <c r="I21" s="29">
        <v>0.1</v>
      </c>
      <c r="J21" s="29">
        <v>0</v>
      </c>
      <c r="K21" s="29">
        <v>0</v>
      </c>
      <c r="L21" s="29">
        <v>0.6</v>
      </c>
      <c r="M21" s="29">
        <v>11.6</v>
      </c>
      <c r="N21" s="29">
        <v>60</v>
      </c>
      <c r="O21" s="29">
        <v>18.8</v>
      </c>
      <c r="P21" s="29">
        <v>1.6</v>
      </c>
    </row>
    <row r="22" spans="1:16" ht="15" customHeight="1">
      <c r="B22" s="63" t="s">
        <v>139</v>
      </c>
      <c r="C22" s="33" t="s">
        <v>44</v>
      </c>
      <c r="D22" s="64">
        <v>200</v>
      </c>
      <c r="E22" s="29">
        <v>0.28000000000000003</v>
      </c>
      <c r="F22" s="29">
        <v>0.1</v>
      </c>
      <c r="G22" s="29">
        <v>28.88</v>
      </c>
      <c r="H22" s="29">
        <v>117.54</v>
      </c>
      <c r="I22" s="29">
        <v>0</v>
      </c>
      <c r="J22" s="29">
        <v>19.3</v>
      </c>
      <c r="K22" s="29">
        <v>0</v>
      </c>
      <c r="L22" s="29">
        <v>0.16</v>
      </c>
      <c r="M22" s="29">
        <v>13.66</v>
      </c>
      <c r="N22" s="29">
        <v>7.38</v>
      </c>
      <c r="O22" s="29">
        <v>5.78</v>
      </c>
      <c r="P22" s="29">
        <v>0.46800000000000003</v>
      </c>
    </row>
    <row r="23" spans="1:16" ht="15" customHeight="1">
      <c r="B23" s="63"/>
      <c r="C23" s="33" t="s">
        <v>18</v>
      </c>
      <c r="D23" s="64">
        <v>795</v>
      </c>
      <c r="E23" s="63">
        <v>34.869</v>
      </c>
      <c r="F23" s="63">
        <v>31.889000000000003</v>
      </c>
      <c r="G23" s="63">
        <v>106.087</v>
      </c>
      <c r="H23" s="63">
        <v>869.02699999999993</v>
      </c>
      <c r="I23" s="63">
        <v>0.26900000000000002</v>
      </c>
      <c r="J23" s="63">
        <v>67.88</v>
      </c>
      <c r="K23" s="63">
        <v>4.6459999999999999</v>
      </c>
      <c r="L23" s="63">
        <v>7.7379999999999987</v>
      </c>
      <c r="M23" s="63">
        <v>143.15899999999999</v>
      </c>
      <c r="N23" s="63">
        <v>254.74699999999999</v>
      </c>
      <c r="O23" s="63">
        <v>310.05199999999996</v>
      </c>
      <c r="P23" s="63">
        <v>7.0909999999999993</v>
      </c>
    </row>
    <row r="24" spans="1:16" ht="15" customHeight="1">
      <c r="A24" s="27">
        <v>1</v>
      </c>
      <c r="B24" s="79" t="s">
        <v>173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1"/>
    </row>
    <row r="25" spans="1:16" ht="29.45" customHeight="1">
      <c r="B25" s="63" t="s">
        <v>175</v>
      </c>
      <c r="C25" s="33" t="s">
        <v>176</v>
      </c>
      <c r="D25" s="64">
        <v>100</v>
      </c>
      <c r="E25" s="29">
        <v>12.88</v>
      </c>
      <c r="F25" s="29">
        <v>12.86</v>
      </c>
      <c r="G25" s="29">
        <v>16.38</v>
      </c>
      <c r="H25" s="29">
        <v>239.59</v>
      </c>
      <c r="I25" s="29">
        <v>7.0000000000000007E-2</v>
      </c>
      <c r="J25" s="29">
        <v>3</v>
      </c>
      <c r="K25" s="29">
        <v>82.5</v>
      </c>
      <c r="L25" s="29">
        <v>0.81</v>
      </c>
      <c r="M25" s="29">
        <v>236.94</v>
      </c>
      <c r="N25" s="29">
        <v>192.1</v>
      </c>
      <c r="O25" s="29">
        <v>21.05</v>
      </c>
      <c r="P25" s="29">
        <v>1.2</v>
      </c>
    </row>
    <row r="26" spans="1:16" ht="26.45" customHeight="1">
      <c r="B26" s="63" t="s">
        <v>227</v>
      </c>
      <c r="C26" s="33" t="s">
        <v>226</v>
      </c>
      <c r="D26" s="64">
        <v>60</v>
      </c>
      <c r="E26" s="29">
        <v>0.72</v>
      </c>
      <c r="F26" s="29">
        <v>5.3999999999999992E-2</v>
      </c>
      <c r="G26" s="29">
        <v>6.96</v>
      </c>
      <c r="H26" s="29">
        <v>31.38</v>
      </c>
      <c r="I26" s="29">
        <v>0.03</v>
      </c>
      <c r="J26" s="29">
        <v>2.88</v>
      </c>
      <c r="K26" s="29">
        <v>0</v>
      </c>
      <c r="L26" s="29">
        <v>0.18</v>
      </c>
      <c r="M26" s="29">
        <v>15.6</v>
      </c>
      <c r="N26" s="29">
        <v>31.68</v>
      </c>
      <c r="O26" s="29">
        <v>21.84</v>
      </c>
      <c r="P26" s="29">
        <v>0.36</v>
      </c>
    </row>
    <row r="27" spans="1:16" ht="15" customHeight="1">
      <c r="B27" s="63" t="s">
        <v>172</v>
      </c>
      <c r="C27" s="33" t="s">
        <v>154</v>
      </c>
      <c r="D27" s="64">
        <v>200</v>
      </c>
      <c r="E27" s="29">
        <v>0.16</v>
      </c>
      <c r="F27" s="29">
        <v>0.16</v>
      </c>
      <c r="G27" s="29">
        <v>19.88</v>
      </c>
      <c r="H27" s="29">
        <v>113.6</v>
      </c>
      <c r="I27" s="29">
        <v>0.02</v>
      </c>
      <c r="J27" s="29">
        <v>0.9</v>
      </c>
      <c r="K27" s="29">
        <v>0</v>
      </c>
      <c r="L27" s="29">
        <v>0.08</v>
      </c>
      <c r="M27" s="29">
        <v>13.94</v>
      </c>
      <c r="N27" s="29">
        <v>4.4000000000000004</v>
      </c>
      <c r="O27" s="29">
        <v>5.14</v>
      </c>
      <c r="P27" s="29">
        <v>0.93600000000000005</v>
      </c>
    </row>
    <row r="28" spans="1:16" ht="15" customHeight="1">
      <c r="B28" s="63"/>
      <c r="C28" s="33" t="s">
        <v>18</v>
      </c>
      <c r="D28" s="64">
        <v>360</v>
      </c>
      <c r="E28" s="63">
        <v>13.760000000000002</v>
      </c>
      <c r="F28" s="63">
        <v>13.074</v>
      </c>
      <c r="G28" s="63">
        <v>43.22</v>
      </c>
      <c r="H28" s="63">
        <v>384.57000000000005</v>
      </c>
      <c r="I28" s="63">
        <v>0.12000000000000001</v>
      </c>
      <c r="J28" s="63">
        <v>6.78</v>
      </c>
      <c r="K28" s="63">
        <v>82.5</v>
      </c>
      <c r="L28" s="63">
        <v>1.07</v>
      </c>
      <c r="M28" s="63">
        <v>266.48</v>
      </c>
      <c r="N28" s="63">
        <v>228.18</v>
      </c>
      <c r="O28" s="63">
        <v>48.03</v>
      </c>
      <c r="P28" s="63">
        <v>2.496</v>
      </c>
    </row>
    <row r="29" spans="1:16" s="62" customFormat="1" ht="15" customHeight="1">
      <c r="B29" s="66"/>
      <c r="C29" s="33" t="s">
        <v>22</v>
      </c>
      <c r="D29" s="67">
        <v>1765</v>
      </c>
      <c r="E29" s="66">
        <v>73.138999999999996</v>
      </c>
      <c r="F29" s="66">
        <v>67.643000000000001</v>
      </c>
      <c r="G29" s="66">
        <v>245.49699999999999</v>
      </c>
      <c r="H29" s="66">
        <v>1939.9169999999999</v>
      </c>
      <c r="I29" s="66">
        <v>0.5756</v>
      </c>
      <c r="J29" s="66">
        <v>75.375</v>
      </c>
      <c r="K29" s="66">
        <v>100.331</v>
      </c>
      <c r="L29" s="66">
        <v>9.7325999999999997</v>
      </c>
      <c r="M29" s="66">
        <v>595.63900000000001</v>
      </c>
      <c r="N29" s="66">
        <v>737.81700000000001</v>
      </c>
      <c r="O29" s="66">
        <v>411.6099999999999</v>
      </c>
      <c r="P29" s="66">
        <v>11.686199999999999</v>
      </c>
    </row>
    <row r="30" spans="1:16" ht="15" customHeight="1">
      <c r="B30" s="30"/>
      <c r="C30" s="30"/>
      <c r="D30" s="5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s="32" customFormat="1" ht="15" customHeight="1">
      <c r="B31" s="35"/>
      <c r="C31" s="35"/>
      <c r="D31" s="58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s="32" customFormat="1" ht="20.100000000000001" customHeight="1">
      <c r="B32" s="61" t="s">
        <v>99</v>
      </c>
      <c r="C32" s="34"/>
      <c r="D32" s="5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32" customFormat="1" ht="20.100000000000001" customHeight="1">
      <c r="B33" s="61" t="s">
        <v>96</v>
      </c>
      <c r="C33" s="34"/>
      <c r="D33" s="5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32" customFormat="1" ht="20.100000000000001" customHeight="1">
      <c r="B34" s="61" t="s">
        <v>97</v>
      </c>
      <c r="C34" s="34"/>
      <c r="D34" s="5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32" customFormat="1" ht="34.15" customHeight="1">
      <c r="B35" s="75" t="s">
        <v>0</v>
      </c>
      <c r="C35" s="75" t="s">
        <v>1</v>
      </c>
      <c r="D35" s="73" t="s">
        <v>2</v>
      </c>
      <c r="E35" s="74" t="s">
        <v>3</v>
      </c>
      <c r="F35" s="74"/>
      <c r="G35" s="74"/>
      <c r="H35" s="74" t="s">
        <v>4</v>
      </c>
      <c r="I35" s="74" t="s">
        <v>5</v>
      </c>
      <c r="J35" s="74"/>
      <c r="K35" s="74"/>
      <c r="L35" s="74"/>
      <c r="M35" s="74" t="s">
        <v>6</v>
      </c>
      <c r="N35" s="74"/>
      <c r="O35" s="74"/>
      <c r="P35" s="74"/>
    </row>
    <row r="36" spans="1:16" s="32" customFormat="1" ht="41.25" customHeight="1">
      <c r="B36" s="75"/>
      <c r="C36" s="75"/>
      <c r="D36" s="73"/>
      <c r="E36" s="63" t="s">
        <v>7</v>
      </c>
      <c r="F36" s="63" t="s">
        <v>8</v>
      </c>
      <c r="G36" s="63" t="s">
        <v>9</v>
      </c>
      <c r="H36" s="74"/>
      <c r="I36" s="63" t="s">
        <v>98</v>
      </c>
      <c r="J36" s="63" t="s">
        <v>10</v>
      </c>
      <c r="K36" s="63" t="s">
        <v>11</v>
      </c>
      <c r="L36" s="63" t="s">
        <v>12</v>
      </c>
      <c r="M36" s="63" t="s">
        <v>13</v>
      </c>
      <c r="N36" s="63" t="s">
        <v>14</v>
      </c>
      <c r="O36" s="63" t="s">
        <v>15</v>
      </c>
      <c r="P36" s="63" t="s">
        <v>16</v>
      </c>
    </row>
    <row r="37" spans="1:16" ht="15" customHeight="1">
      <c r="A37" s="27">
        <v>2</v>
      </c>
      <c r="B37" s="74" t="s">
        <v>17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38.25" customHeight="1">
      <c r="A38" s="27">
        <v>2</v>
      </c>
      <c r="B38" s="63" t="s">
        <v>178</v>
      </c>
      <c r="C38" s="33" t="s">
        <v>177</v>
      </c>
      <c r="D38" s="64" t="s">
        <v>155</v>
      </c>
      <c r="E38" s="29">
        <v>13.0975</v>
      </c>
      <c r="F38" s="29">
        <v>20.072500000000002</v>
      </c>
      <c r="G38" s="29">
        <v>3.2549999999999999</v>
      </c>
      <c r="H38" s="29">
        <v>245.05500000000001</v>
      </c>
      <c r="I38" s="29">
        <v>203.36</v>
      </c>
      <c r="J38" s="29">
        <v>6.2E-2</v>
      </c>
      <c r="K38" s="29">
        <v>0.31</v>
      </c>
      <c r="L38" s="29">
        <v>0.77500000000000002</v>
      </c>
      <c r="M38" s="29">
        <v>111.6</v>
      </c>
      <c r="N38" s="29">
        <v>17.05</v>
      </c>
      <c r="O38" s="29">
        <v>208.47499999999999</v>
      </c>
      <c r="P38" s="29">
        <v>2.17</v>
      </c>
    </row>
    <row r="39" spans="1:16" ht="20.45" customHeight="1">
      <c r="B39" s="63" t="s">
        <v>146</v>
      </c>
      <c r="C39" s="33" t="s">
        <v>105</v>
      </c>
      <c r="D39" s="64">
        <v>30</v>
      </c>
      <c r="E39" s="29">
        <v>0.24</v>
      </c>
      <c r="F39" s="29">
        <v>0.03</v>
      </c>
      <c r="G39" s="29">
        <v>0.75</v>
      </c>
      <c r="H39" s="29">
        <v>4.2300000000000004</v>
      </c>
      <c r="I39" s="29">
        <v>0</v>
      </c>
      <c r="J39" s="29">
        <v>3</v>
      </c>
      <c r="K39" s="29">
        <v>0</v>
      </c>
      <c r="L39" s="29">
        <v>0</v>
      </c>
      <c r="M39" s="29">
        <v>6.99</v>
      </c>
      <c r="N39" s="29">
        <v>12.48</v>
      </c>
      <c r="O39" s="29">
        <v>4.2</v>
      </c>
      <c r="P39" s="29">
        <v>0.18</v>
      </c>
    </row>
    <row r="40" spans="1:16" ht="15" customHeight="1">
      <c r="A40" s="27">
        <v>2</v>
      </c>
      <c r="B40" s="63" t="s">
        <v>140</v>
      </c>
      <c r="C40" s="33" t="s">
        <v>20</v>
      </c>
      <c r="D40" s="64">
        <v>30</v>
      </c>
      <c r="E40" s="29">
        <v>2.3010000000000002</v>
      </c>
      <c r="F40" s="29">
        <v>0.20100000000000001</v>
      </c>
      <c r="G40" s="29">
        <v>14.798999999999999</v>
      </c>
      <c r="H40" s="29">
        <v>70.209000000000003</v>
      </c>
      <c r="I40" s="29">
        <v>0</v>
      </c>
      <c r="J40" s="29">
        <v>0</v>
      </c>
      <c r="K40" s="29">
        <v>0</v>
      </c>
      <c r="L40" s="29">
        <v>0.3</v>
      </c>
      <c r="M40" s="29">
        <v>6</v>
      </c>
      <c r="N40" s="29">
        <v>19.5</v>
      </c>
      <c r="O40" s="29">
        <v>4.2</v>
      </c>
      <c r="P40" s="29">
        <v>0.3</v>
      </c>
    </row>
    <row r="41" spans="1:16" ht="15" customHeight="1">
      <c r="B41" s="63" t="s">
        <v>132</v>
      </c>
      <c r="C41" s="33" t="s">
        <v>106</v>
      </c>
      <c r="D41" s="64">
        <v>10</v>
      </c>
      <c r="E41" s="29">
        <v>0.25</v>
      </c>
      <c r="F41" s="29">
        <v>5</v>
      </c>
      <c r="G41" s="29">
        <v>1.89</v>
      </c>
      <c r="H41" s="29">
        <v>53.56</v>
      </c>
      <c r="I41" s="29">
        <v>1E-3</v>
      </c>
      <c r="J41" s="29">
        <v>0</v>
      </c>
      <c r="K41" s="29">
        <v>0.04</v>
      </c>
      <c r="L41" s="29">
        <v>0.1</v>
      </c>
      <c r="M41" s="29">
        <v>2.4</v>
      </c>
      <c r="N41" s="29">
        <v>3</v>
      </c>
      <c r="O41" s="29">
        <v>0</v>
      </c>
      <c r="P41" s="29">
        <v>0.02</v>
      </c>
    </row>
    <row r="42" spans="1:16" ht="15" customHeight="1">
      <c r="B42" s="63" t="s">
        <v>142</v>
      </c>
      <c r="C42" s="33" t="s">
        <v>23</v>
      </c>
      <c r="D42" s="64">
        <v>30</v>
      </c>
      <c r="E42" s="29">
        <v>1.2</v>
      </c>
      <c r="F42" s="29">
        <v>7.4999999999999997E-2</v>
      </c>
      <c r="G42" s="29">
        <v>15.9</v>
      </c>
      <c r="H42" s="29">
        <v>69.075000000000003</v>
      </c>
      <c r="I42" s="29">
        <v>0.06</v>
      </c>
      <c r="J42" s="29">
        <v>1.2</v>
      </c>
      <c r="K42" s="29">
        <v>0</v>
      </c>
      <c r="L42" s="29">
        <v>0</v>
      </c>
      <c r="M42" s="29">
        <v>11.4</v>
      </c>
      <c r="N42" s="29">
        <v>39</v>
      </c>
      <c r="O42" s="29">
        <v>7.8</v>
      </c>
      <c r="P42" s="29">
        <v>0.75</v>
      </c>
    </row>
    <row r="43" spans="1:16" ht="15" customHeight="1">
      <c r="B43" s="63" t="s">
        <v>128</v>
      </c>
      <c r="C43" s="33" t="s">
        <v>43</v>
      </c>
      <c r="D43" s="64">
        <v>200</v>
      </c>
      <c r="E43" s="29">
        <v>4.08</v>
      </c>
      <c r="F43" s="29">
        <v>3.54</v>
      </c>
      <c r="G43" s="29">
        <v>17.579999999999998</v>
      </c>
      <c r="H43" s="29">
        <v>118.5</v>
      </c>
      <c r="I43" s="29">
        <v>0.06</v>
      </c>
      <c r="J43" s="29">
        <v>1.58</v>
      </c>
      <c r="K43" s="29">
        <v>0.02</v>
      </c>
      <c r="L43" s="29">
        <v>0</v>
      </c>
      <c r="M43" s="29">
        <v>152.22</v>
      </c>
      <c r="N43" s="29">
        <v>124.56</v>
      </c>
      <c r="O43" s="29">
        <v>21.34</v>
      </c>
      <c r="P43" s="29">
        <v>0.48</v>
      </c>
    </row>
    <row r="44" spans="1:16" s="62" customFormat="1" ht="15" customHeight="1">
      <c r="B44" s="66"/>
      <c r="C44" s="33" t="s">
        <v>134</v>
      </c>
      <c r="D44" s="67">
        <v>150</v>
      </c>
      <c r="E44" s="29">
        <v>1.395</v>
      </c>
      <c r="F44" s="29">
        <v>0.19500000000000001</v>
      </c>
      <c r="G44" s="29">
        <v>14.295</v>
      </c>
      <c r="H44" s="29">
        <v>64.600000004999998</v>
      </c>
      <c r="I44" s="29">
        <v>0.06</v>
      </c>
      <c r="J44" s="29">
        <v>15</v>
      </c>
      <c r="K44" s="29">
        <v>0</v>
      </c>
      <c r="L44" s="29">
        <v>1.6999999994999999</v>
      </c>
      <c r="M44" s="29">
        <v>30</v>
      </c>
      <c r="N44" s="29">
        <v>51</v>
      </c>
      <c r="O44" s="29">
        <v>24</v>
      </c>
      <c r="P44" s="29">
        <v>0.9</v>
      </c>
    </row>
    <row r="45" spans="1:16" ht="15" customHeight="1">
      <c r="A45" s="27">
        <v>2</v>
      </c>
      <c r="B45" s="63"/>
      <c r="C45" s="33" t="s">
        <v>18</v>
      </c>
      <c r="D45" s="64">
        <v>605</v>
      </c>
      <c r="E45" s="63">
        <v>22.563500000000001</v>
      </c>
      <c r="F45" s="63">
        <v>29.113500000000002</v>
      </c>
      <c r="G45" s="63">
        <v>68.468999999999994</v>
      </c>
      <c r="H45" s="63">
        <v>625.22900000499999</v>
      </c>
      <c r="I45" s="63">
        <v>203.54100000000003</v>
      </c>
      <c r="J45" s="63">
        <v>20.841999999999999</v>
      </c>
      <c r="K45" s="63">
        <v>0.37</v>
      </c>
      <c r="L45" s="63">
        <v>2.8749999995</v>
      </c>
      <c r="M45" s="63">
        <v>320.61</v>
      </c>
      <c r="N45" s="63">
        <v>266.59000000000003</v>
      </c>
      <c r="O45" s="63">
        <v>270.01499999999999</v>
      </c>
      <c r="P45" s="63">
        <v>4.8</v>
      </c>
    </row>
    <row r="46" spans="1:16" ht="15" customHeight="1">
      <c r="A46" s="27">
        <v>2</v>
      </c>
      <c r="B46" s="74" t="s">
        <v>19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ht="27.6" customHeight="1">
      <c r="A47" s="27">
        <v>2</v>
      </c>
      <c r="B47" s="63" t="s">
        <v>164</v>
      </c>
      <c r="C47" s="33" t="s">
        <v>221</v>
      </c>
      <c r="D47" s="64">
        <v>60</v>
      </c>
      <c r="E47" s="31">
        <v>2.82</v>
      </c>
      <c r="F47" s="31">
        <v>5.7</v>
      </c>
      <c r="G47" s="31">
        <v>4.2780000000000005</v>
      </c>
      <c r="H47" s="31">
        <v>79.680000000000007</v>
      </c>
      <c r="I47" s="31">
        <v>1.2E-2</v>
      </c>
      <c r="J47" s="31">
        <v>4.9260000000000002</v>
      </c>
      <c r="K47" s="31">
        <v>2.4E-2</v>
      </c>
      <c r="L47" s="31">
        <v>1.4159999999999999</v>
      </c>
      <c r="M47" s="31">
        <v>97.182000000000002</v>
      </c>
      <c r="N47" s="31">
        <v>65.957999999999998</v>
      </c>
      <c r="O47" s="31">
        <v>13.842000000000001</v>
      </c>
      <c r="P47" s="31">
        <v>0.76800000000000002</v>
      </c>
    </row>
    <row r="48" spans="1:16" ht="23.45" customHeight="1">
      <c r="B48" s="63" t="s">
        <v>145</v>
      </c>
      <c r="C48" s="33" t="s">
        <v>103</v>
      </c>
      <c r="D48" s="64">
        <v>200</v>
      </c>
      <c r="E48" s="31">
        <v>5.78</v>
      </c>
      <c r="F48" s="31">
        <v>4.74</v>
      </c>
      <c r="G48" s="31">
        <v>8.84</v>
      </c>
      <c r="H48" s="31">
        <v>101.3</v>
      </c>
      <c r="I48" s="31">
        <v>0.2</v>
      </c>
      <c r="J48" s="31">
        <v>12.8</v>
      </c>
      <c r="K48" s="31">
        <v>0</v>
      </c>
      <c r="L48" s="31">
        <v>0.6</v>
      </c>
      <c r="M48" s="31">
        <v>40.799999999999997</v>
      </c>
      <c r="N48" s="31">
        <v>167</v>
      </c>
      <c r="O48" s="31">
        <v>46</v>
      </c>
      <c r="P48" s="31">
        <v>3.2</v>
      </c>
    </row>
    <row r="49" spans="1:16" ht="27" customHeight="1">
      <c r="A49" s="27">
        <v>2</v>
      </c>
      <c r="B49" s="63" t="s">
        <v>189</v>
      </c>
      <c r="C49" s="33" t="s">
        <v>188</v>
      </c>
      <c r="D49" s="64" t="s">
        <v>181</v>
      </c>
      <c r="E49" s="31">
        <v>9.8399999999999981</v>
      </c>
      <c r="F49" s="31">
        <v>16.8</v>
      </c>
      <c r="G49" s="31">
        <v>9.6</v>
      </c>
      <c r="H49" s="31">
        <v>229.2</v>
      </c>
      <c r="I49" s="31">
        <v>0</v>
      </c>
      <c r="J49" s="31">
        <v>0.12</v>
      </c>
      <c r="K49" s="31">
        <v>1.08</v>
      </c>
      <c r="L49" s="31">
        <v>1.92</v>
      </c>
      <c r="M49" s="31">
        <v>44.64</v>
      </c>
      <c r="N49" s="31">
        <v>24.6</v>
      </c>
      <c r="O49" s="31">
        <v>121.2</v>
      </c>
      <c r="P49" s="31">
        <v>1.32</v>
      </c>
    </row>
    <row r="50" spans="1:16" ht="32.1" customHeight="1">
      <c r="B50" s="63" t="s">
        <v>127</v>
      </c>
      <c r="C50" s="33" t="s">
        <v>197</v>
      </c>
      <c r="D50" s="64">
        <v>150</v>
      </c>
      <c r="E50" s="31">
        <v>4.455000000000001</v>
      </c>
      <c r="F50" s="31">
        <v>5.79</v>
      </c>
      <c r="G50" s="31">
        <v>31.02</v>
      </c>
      <c r="H50" s="31">
        <v>194.01</v>
      </c>
      <c r="I50" s="31">
        <v>0.24</v>
      </c>
      <c r="J50" s="31">
        <v>0</v>
      </c>
      <c r="K50" s="31">
        <v>1.4999999999999999E-2</v>
      </c>
      <c r="L50" s="31">
        <v>0.6</v>
      </c>
      <c r="M50" s="31">
        <v>15.39</v>
      </c>
      <c r="N50" s="31">
        <v>203.32499999999999</v>
      </c>
      <c r="O50" s="31">
        <v>135.47999999999999</v>
      </c>
      <c r="P50" s="31">
        <v>4.6500000000000004</v>
      </c>
    </row>
    <row r="51" spans="1:16" ht="26.45" customHeight="1">
      <c r="B51" s="63" t="s">
        <v>138</v>
      </c>
      <c r="C51" s="33" t="s">
        <v>45</v>
      </c>
      <c r="D51" s="64">
        <v>200</v>
      </c>
      <c r="E51" s="31">
        <v>0.66</v>
      </c>
      <c r="F51" s="31">
        <v>0.1</v>
      </c>
      <c r="G51" s="31">
        <v>28.02</v>
      </c>
      <c r="H51" s="31">
        <v>115.62</v>
      </c>
      <c r="I51" s="31">
        <v>0.02</v>
      </c>
      <c r="J51" s="31">
        <v>0.68</v>
      </c>
      <c r="K51" s="31">
        <v>0</v>
      </c>
      <c r="L51" s="31">
        <v>0.5</v>
      </c>
      <c r="M51" s="31">
        <v>32.36</v>
      </c>
      <c r="N51" s="31">
        <v>23.44</v>
      </c>
      <c r="O51" s="31">
        <v>17.46</v>
      </c>
      <c r="P51" s="31">
        <v>0.68799999999999994</v>
      </c>
    </row>
    <row r="52" spans="1:16" ht="18.600000000000001" customHeight="1">
      <c r="B52" s="63" t="s">
        <v>140</v>
      </c>
      <c r="C52" s="33" t="s">
        <v>20</v>
      </c>
      <c r="D52" s="64">
        <v>30</v>
      </c>
      <c r="E52" s="31">
        <v>2.2999999999999998</v>
      </c>
      <c r="F52" s="31">
        <v>0.20000000000000004</v>
      </c>
      <c r="G52" s="31">
        <v>14.8</v>
      </c>
      <c r="H52" s="31">
        <v>70.2</v>
      </c>
      <c r="I52" s="31">
        <v>0</v>
      </c>
      <c r="J52" s="31">
        <v>0</v>
      </c>
      <c r="K52" s="31">
        <v>0</v>
      </c>
      <c r="L52" s="31">
        <v>0.3</v>
      </c>
      <c r="M52" s="31">
        <v>6</v>
      </c>
      <c r="N52" s="31">
        <v>19.5</v>
      </c>
      <c r="O52" s="31">
        <v>4.2</v>
      </c>
      <c r="P52" s="31">
        <v>0.3</v>
      </c>
    </row>
    <row r="53" spans="1:16" ht="15" customHeight="1">
      <c r="B53" s="63" t="s">
        <v>143</v>
      </c>
      <c r="C53" s="33" t="s">
        <v>21</v>
      </c>
      <c r="D53" s="64">
        <v>40</v>
      </c>
      <c r="E53" s="31">
        <v>2.6</v>
      </c>
      <c r="F53" s="31">
        <v>0.5</v>
      </c>
      <c r="G53" s="31">
        <v>15.8</v>
      </c>
      <c r="H53" s="31">
        <v>78.099999999999994</v>
      </c>
      <c r="I53" s="31">
        <v>0.1</v>
      </c>
      <c r="J53" s="31">
        <v>0</v>
      </c>
      <c r="K53" s="31">
        <v>0</v>
      </c>
      <c r="L53" s="31">
        <v>0.6</v>
      </c>
      <c r="M53" s="31">
        <v>11.599999999999998</v>
      </c>
      <c r="N53" s="31">
        <v>60</v>
      </c>
      <c r="O53" s="31">
        <v>18.8</v>
      </c>
      <c r="P53" s="31">
        <v>1.6</v>
      </c>
    </row>
    <row r="54" spans="1:16" s="62" customFormat="1" ht="15" customHeight="1">
      <c r="A54" s="62">
        <v>2</v>
      </c>
      <c r="B54" s="66"/>
      <c r="C54" s="33" t="s">
        <v>18</v>
      </c>
      <c r="D54" s="67">
        <v>800</v>
      </c>
      <c r="E54" s="66">
        <v>28.455000000000002</v>
      </c>
      <c r="F54" s="66">
        <v>33.830000000000005</v>
      </c>
      <c r="G54" s="66">
        <v>112.35799999999999</v>
      </c>
      <c r="H54" s="66">
        <v>868.11000000000013</v>
      </c>
      <c r="I54" s="66">
        <v>0.57200000000000006</v>
      </c>
      <c r="J54" s="66">
        <v>18.526</v>
      </c>
      <c r="K54" s="66">
        <v>1.119</v>
      </c>
      <c r="L54" s="66">
        <v>5.9359999999999991</v>
      </c>
      <c r="M54" s="66">
        <v>247.97200000000001</v>
      </c>
      <c r="N54" s="66">
        <v>563.82299999999998</v>
      </c>
      <c r="O54" s="66">
        <v>356.98199999999997</v>
      </c>
      <c r="P54" s="66">
        <v>12.526000000000002</v>
      </c>
    </row>
    <row r="55" spans="1:16" ht="15" customHeight="1">
      <c r="B55" s="82" t="s">
        <v>173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4"/>
    </row>
    <row r="56" spans="1:16" ht="18" customHeight="1">
      <c r="B56" s="63" t="s">
        <v>144</v>
      </c>
      <c r="C56" s="33" t="s">
        <v>149</v>
      </c>
      <c r="D56" s="64">
        <v>150</v>
      </c>
      <c r="E56" s="31">
        <v>9</v>
      </c>
      <c r="F56" s="31">
        <v>18</v>
      </c>
      <c r="G56" s="31">
        <v>73.5</v>
      </c>
      <c r="H56" s="31">
        <v>495</v>
      </c>
      <c r="I56" s="31">
        <v>0.19500000000000001</v>
      </c>
      <c r="J56" s="31">
        <v>0</v>
      </c>
      <c r="K56" s="31">
        <v>0</v>
      </c>
      <c r="L56" s="31">
        <v>2.5499999999999998</v>
      </c>
      <c r="M56" s="31">
        <v>10.5</v>
      </c>
      <c r="N56" s="31">
        <v>94.5</v>
      </c>
      <c r="O56" s="31">
        <v>37.5</v>
      </c>
      <c r="P56" s="31">
        <v>2.1</v>
      </c>
    </row>
    <row r="57" spans="1:16" ht="15" customHeight="1">
      <c r="B57" s="63" t="s">
        <v>195</v>
      </c>
      <c r="C57" s="33" t="s">
        <v>194</v>
      </c>
      <c r="D57" s="64">
        <v>200</v>
      </c>
      <c r="E57" s="31">
        <v>0.18</v>
      </c>
      <c r="F57" s="31">
        <v>0.04</v>
      </c>
      <c r="G57" s="31">
        <v>25.22</v>
      </c>
      <c r="H57" s="31">
        <v>104.6</v>
      </c>
      <c r="I57" s="31">
        <v>0.01</v>
      </c>
      <c r="J57" s="31">
        <v>4.4800000000000004</v>
      </c>
      <c r="K57" s="31">
        <v>0</v>
      </c>
      <c r="L57" s="31">
        <v>3.46</v>
      </c>
      <c r="M57" s="31">
        <v>7.94</v>
      </c>
      <c r="N57" s="31">
        <v>4.7</v>
      </c>
      <c r="O57" s="31">
        <v>2.72</v>
      </c>
      <c r="P57" s="31">
        <v>0.13</v>
      </c>
    </row>
    <row r="58" spans="1:16" s="62" customFormat="1" ht="15" customHeight="1">
      <c r="B58" s="66"/>
      <c r="C58" s="33" t="s">
        <v>18</v>
      </c>
      <c r="D58" s="67">
        <v>350</v>
      </c>
      <c r="E58" s="66">
        <v>9.18</v>
      </c>
      <c r="F58" s="66">
        <v>18.04</v>
      </c>
      <c r="G58" s="66">
        <v>98.72</v>
      </c>
      <c r="H58" s="66">
        <v>599.6</v>
      </c>
      <c r="I58" s="66">
        <v>0.20500000000000002</v>
      </c>
      <c r="J58" s="66">
        <v>4.4800000000000004</v>
      </c>
      <c r="K58" s="66">
        <v>0</v>
      </c>
      <c r="L58" s="66">
        <v>6.01</v>
      </c>
      <c r="M58" s="66">
        <v>18.440000000000001</v>
      </c>
      <c r="N58" s="66">
        <v>99.2</v>
      </c>
      <c r="O58" s="66">
        <v>40.22</v>
      </c>
      <c r="P58" s="66">
        <v>2.23</v>
      </c>
    </row>
    <row r="59" spans="1:16" ht="15" customHeight="1">
      <c r="A59" s="27">
        <v>2</v>
      </c>
      <c r="B59" s="29"/>
      <c r="C59" s="33" t="s">
        <v>24</v>
      </c>
      <c r="D59" s="64">
        <v>1755</v>
      </c>
      <c r="E59" s="63">
        <v>60.198500000000003</v>
      </c>
      <c r="F59" s="63">
        <v>80.983500000000006</v>
      </c>
      <c r="G59" s="63">
        <v>279.54700000000003</v>
      </c>
      <c r="H59" s="63">
        <v>2092.9390000050003</v>
      </c>
      <c r="I59" s="63">
        <v>204.31800000000004</v>
      </c>
      <c r="J59" s="63">
        <v>43.847999999999999</v>
      </c>
      <c r="K59" s="63">
        <v>1.4889999999999999</v>
      </c>
      <c r="L59" s="63">
        <v>14.820999999499998</v>
      </c>
      <c r="M59" s="63">
        <v>587.02200000000005</v>
      </c>
      <c r="N59" s="63">
        <v>929.61300000000006</v>
      </c>
      <c r="O59" s="63">
        <v>667.21699999999998</v>
      </c>
      <c r="P59" s="63">
        <v>19.556000000000001</v>
      </c>
    </row>
    <row r="60" spans="1:16" s="32" customFormat="1" ht="20.100000000000001" customHeight="1">
      <c r="B60" s="35"/>
      <c r="C60" s="35"/>
      <c r="D60" s="5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s="32" customFormat="1" ht="20.100000000000001" customHeight="1">
      <c r="B61" s="61" t="s">
        <v>100</v>
      </c>
      <c r="C61" s="34"/>
      <c r="D61" s="5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s="32" customFormat="1" ht="20.100000000000001" customHeight="1">
      <c r="B62" s="61" t="s">
        <v>96</v>
      </c>
      <c r="C62" s="34"/>
      <c r="D62" s="5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s="32" customFormat="1" ht="20.100000000000001" customHeight="1">
      <c r="B63" s="61" t="s">
        <v>97</v>
      </c>
      <c r="C63" s="34"/>
      <c r="D63" s="5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s="32" customFormat="1" ht="34.9" customHeight="1">
      <c r="B64" s="75" t="s">
        <v>0</v>
      </c>
      <c r="C64" s="75" t="s">
        <v>1</v>
      </c>
      <c r="D64" s="73" t="s">
        <v>2</v>
      </c>
      <c r="E64" s="74" t="s">
        <v>3</v>
      </c>
      <c r="F64" s="74"/>
      <c r="G64" s="74"/>
      <c r="H64" s="74" t="s">
        <v>4</v>
      </c>
      <c r="I64" s="74" t="s">
        <v>5</v>
      </c>
      <c r="J64" s="74"/>
      <c r="K64" s="74"/>
      <c r="L64" s="74"/>
      <c r="M64" s="74" t="s">
        <v>6</v>
      </c>
      <c r="N64" s="74"/>
      <c r="O64" s="74"/>
      <c r="P64" s="74"/>
    </row>
    <row r="65" spans="1:16" s="32" customFormat="1" ht="38.25" customHeight="1">
      <c r="B65" s="75"/>
      <c r="C65" s="75"/>
      <c r="D65" s="73"/>
      <c r="E65" s="63" t="s">
        <v>7</v>
      </c>
      <c r="F65" s="63" t="s">
        <v>8</v>
      </c>
      <c r="G65" s="63" t="s">
        <v>9</v>
      </c>
      <c r="H65" s="74"/>
      <c r="I65" s="63" t="s">
        <v>98</v>
      </c>
      <c r="J65" s="63" t="s">
        <v>10</v>
      </c>
      <c r="K65" s="63" t="s">
        <v>11</v>
      </c>
      <c r="L65" s="63" t="s">
        <v>12</v>
      </c>
      <c r="M65" s="63" t="s">
        <v>13</v>
      </c>
      <c r="N65" s="63" t="s">
        <v>14</v>
      </c>
      <c r="O65" s="63" t="s">
        <v>15</v>
      </c>
      <c r="P65" s="63" t="s">
        <v>16</v>
      </c>
    </row>
    <row r="66" spans="1:16" ht="15" customHeight="1">
      <c r="A66" s="27">
        <v>3</v>
      </c>
      <c r="B66" s="74" t="s">
        <v>17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ht="21" customHeight="1">
      <c r="A67" s="27">
        <v>3</v>
      </c>
      <c r="B67" s="66" t="s">
        <v>229</v>
      </c>
      <c r="C67" s="33" t="s">
        <v>230</v>
      </c>
      <c r="D67" s="64" t="s">
        <v>155</v>
      </c>
      <c r="E67" s="28">
        <v>7.5485000000000007</v>
      </c>
      <c r="F67" s="28">
        <v>11.036</v>
      </c>
      <c r="G67" s="28">
        <v>36.89</v>
      </c>
      <c r="H67" s="28">
        <v>277.07799999999997</v>
      </c>
      <c r="I67" s="28">
        <v>0.124</v>
      </c>
      <c r="J67" s="28">
        <v>4.96</v>
      </c>
      <c r="K67" s="28">
        <v>3.1E-2</v>
      </c>
      <c r="L67" s="28">
        <v>2.2164999999999999</v>
      </c>
      <c r="M67" s="28">
        <v>148.33500000000001</v>
      </c>
      <c r="N67" s="28">
        <v>206.584</v>
      </c>
      <c r="O67" s="28">
        <v>40.021000000000001</v>
      </c>
      <c r="P67" s="28">
        <v>1.9995000000000003</v>
      </c>
    </row>
    <row r="68" spans="1:16" ht="15" customHeight="1">
      <c r="B68" s="45" t="s">
        <v>152</v>
      </c>
      <c r="C68" s="33" t="s">
        <v>151</v>
      </c>
      <c r="D68" s="64">
        <v>20</v>
      </c>
      <c r="E68" s="28">
        <v>4.6399999999999997</v>
      </c>
      <c r="F68" s="28">
        <v>5.9</v>
      </c>
      <c r="G68" s="28">
        <v>0</v>
      </c>
      <c r="H68" s="28">
        <v>71.66</v>
      </c>
      <c r="I68" s="28">
        <v>0</v>
      </c>
      <c r="J68" s="28">
        <v>0.14000000000000001</v>
      </c>
      <c r="K68" s="28">
        <v>5.2000000000000005E-2</v>
      </c>
      <c r="L68" s="28">
        <v>0.1</v>
      </c>
      <c r="M68" s="28">
        <v>176</v>
      </c>
      <c r="N68" s="28">
        <v>100</v>
      </c>
      <c r="O68" s="28">
        <v>7</v>
      </c>
      <c r="P68" s="28">
        <v>0.2</v>
      </c>
    </row>
    <row r="69" spans="1:16" ht="15" customHeight="1">
      <c r="B69" s="45" t="s">
        <v>142</v>
      </c>
      <c r="C69" s="33" t="s">
        <v>23</v>
      </c>
      <c r="D69" s="64">
        <v>30</v>
      </c>
      <c r="E69" s="28">
        <v>2.4</v>
      </c>
      <c r="F69" s="28">
        <v>7.4999999999999997E-2</v>
      </c>
      <c r="G69" s="28">
        <v>15.9</v>
      </c>
      <c r="H69" s="28">
        <v>81</v>
      </c>
      <c r="I69" s="28">
        <v>0.06</v>
      </c>
      <c r="J69" s="28">
        <v>1.2</v>
      </c>
      <c r="K69" s="28">
        <v>0</v>
      </c>
      <c r="L69" s="28">
        <v>0</v>
      </c>
      <c r="M69" s="28">
        <v>11.4</v>
      </c>
      <c r="N69" s="28">
        <v>39</v>
      </c>
      <c r="O69" s="28">
        <v>7.8</v>
      </c>
      <c r="P69" s="28">
        <v>0.75</v>
      </c>
    </row>
    <row r="70" spans="1:16" ht="15" customHeight="1">
      <c r="B70" s="45" t="s">
        <v>141</v>
      </c>
      <c r="C70" s="33" t="s">
        <v>160</v>
      </c>
      <c r="D70" s="64">
        <v>200</v>
      </c>
      <c r="E70" s="28">
        <v>0.14000000000000001</v>
      </c>
      <c r="F70" s="28">
        <v>0.02</v>
      </c>
      <c r="G70" s="28">
        <v>15.2</v>
      </c>
      <c r="H70" s="28">
        <v>61.54</v>
      </c>
      <c r="I70" s="28">
        <v>0</v>
      </c>
      <c r="J70" s="28">
        <v>2.84</v>
      </c>
      <c r="K70" s="28">
        <v>0</v>
      </c>
      <c r="L70" s="28">
        <v>0.02</v>
      </c>
      <c r="M70" s="28">
        <v>14.2</v>
      </c>
      <c r="N70" s="28">
        <v>4.4000000000000004</v>
      </c>
      <c r="O70" s="28">
        <v>2.4</v>
      </c>
      <c r="P70" s="28">
        <v>0.36</v>
      </c>
    </row>
    <row r="71" spans="1:16" ht="15" customHeight="1">
      <c r="B71" s="45"/>
      <c r="C71" s="33" t="s">
        <v>190</v>
      </c>
      <c r="D71" s="64">
        <v>100</v>
      </c>
      <c r="E71" s="28">
        <v>3.2</v>
      </c>
      <c r="F71" s="28">
        <v>3</v>
      </c>
      <c r="G71" s="28">
        <v>14.3</v>
      </c>
      <c r="H71" s="28">
        <v>100.2</v>
      </c>
      <c r="I71" s="28">
        <v>0.04</v>
      </c>
      <c r="J71" s="28">
        <v>0</v>
      </c>
      <c r="K71" s="28">
        <v>0.04</v>
      </c>
      <c r="L71" s="28">
        <v>0.6</v>
      </c>
      <c r="M71" s="28">
        <v>4.8</v>
      </c>
      <c r="N71" s="28">
        <v>13.2</v>
      </c>
      <c r="O71" s="28">
        <v>1.8</v>
      </c>
      <c r="P71" s="28">
        <v>0.18</v>
      </c>
    </row>
    <row r="72" spans="1:16" ht="15" customHeight="1">
      <c r="B72" s="45"/>
      <c r="C72" s="33" t="s">
        <v>18</v>
      </c>
      <c r="D72" s="64">
        <v>505</v>
      </c>
      <c r="E72" s="36">
        <v>17.928500000000003</v>
      </c>
      <c r="F72" s="36">
        <v>20.030999999999999</v>
      </c>
      <c r="G72" s="36">
        <v>82.289999999999992</v>
      </c>
      <c r="H72" s="36">
        <v>591.47799999999995</v>
      </c>
      <c r="I72" s="36">
        <v>0.224</v>
      </c>
      <c r="J72" s="36">
        <v>9.14</v>
      </c>
      <c r="K72" s="36">
        <v>0.123</v>
      </c>
      <c r="L72" s="36">
        <v>2.9365000000000001</v>
      </c>
      <c r="M72" s="36">
        <v>354.73500000000001</v>
      </c>
      <c r="N72" s="36">
        <v>363.18399999999997</v>
      </c>
      <c r="O72" s="36">
        <v>59.020999999999994</v>
      </c>
      <c r="P72" s="36">
        <v>3.4895000000000005</v>
      </c>
    </row>
    <row r="73" spans="1:16" ht="15" customHeight="1">
      <c r="A73" s="27">
        <v>3</v>
      </c>
      <c r="B73" s="74" t="s">
        <v>19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1:16" ht="36" customHeight="1">
      <c r="B74" s="63" t="s">
        <v>153</v>
      </c>
      <c r="C74" s="33" t="s">
        <v>170</v>
      </c>
      <c r="D74" s="64">
        <v>60</v>
      </c>
      <c r="E74" s="29">
        <v>0.54</v>
      </c>
      <c r="F74" s="29">
        <v>3.6</v>
      </c>
      <c r="G74" s="29">
        <v>2.16</v>
      </c>
      <c r="H74" s="29">
        <v>43.2</v>
      </c>
      <c r="I74" s="29">
        <v>0</v>
      </c>
      <c r="J74" s="29">
        <v>4.919999999999999</v>
      </c>
      <c r="K74" s="29">
        <v>0</v>
      </c>
      <c r="L74" s="29">
        <v>0.18</v>
      </c>
      <c r="M74" s="29">
        <v>11.4</v>
      </c>
      <c r="N74" s="29">
        <v>20.34</v>
      </c>
      <c r="O74" s="29">
        <v>9.6</v>
      </c>
      <c r="P74" s="29">
        <v>0.42</v>
      </c>
    </row>
    <row r="75" spans="1:16" ht="27.6" customHeight="1">
      <c r="B75" s="63" t="s">
        <v>147</v>
      </c>
      <c r="C75" s="33" t="s">
        <v>167</v>
      </c>
      <c r="D75" s="64" t="s">
        <v>168</v>
      </c>
      <c r="E75" s="29">
        <v>1.66</v>
      </c>
      <c r="F75" s="29">
        <v>8.209090909090909</v>
      </c>
      <c r="G75" s="29">
        <v>12.523636363636365</v>
      </c>
      <c r="H75" s="29">
        <v>130.96363636363634</v>
      </c>
      <c r="I75" s="29">
        <v>5.7272727272727267E-3</v>
      </c>
      <c r="J75" s="29">
        <v>0.26727272727272733</v>
      </c>
      <c r="K75" s="29">
        <v>26.918181818181814</v>
      </c>
      <c r="L75" s="29">
        <v>1.9472727272727273</v>
      </c>
      <c r="M75" s="29">
        <v>26.803636363636361</v>
      </c>
      <c r="N75" s="29">
        <v>27.490909090909096</v>
      </c>
      <c r="O75" s="29">
        <v>39.327272727272721</v>
      </c>
      <c r="P75" s="29">
        <v>1.1836363636363636</v>
      </c>
    </row>
    <row r="76" spans="1:16" ht="24" customHeight="1">
      <c r="A76" s="27">
        <v>3</v>
      </c>
      <c r="B76" s="63" t="s">
        <v>192</v>
      </c>
      <c r="C76" s="33" t="s">
        <v>191</v>
      </c>
      <c r="D76" s="64">
        <v>90</v>
      </c>
      <c r="E76" s="29">
        <v>4.0162500000000003</v>
      </c>
      <c r="F76" s="29">
        <v>7.4025000000000007</v>
      </c>
      <c r="G76" s="29">
        <v>8.8481250000000014</v>
      </c>
      <c r="H76" s="29">
        <v>118.07999999999998</v>
      </c>
      <c r="I76" s="29">
        <v>5.6250000000000001E-2</v>
      </c>
      <c r="J76" s="29">
        <v>5.9804999999999993</v>
      </c>
      <c r="K76" s="29">
        <v>2.2499999999999999E-2</v>
      </c>
      <c r="L76" s="29">
        <v>0.39149999999999996</v>
      </c>
      <c r="M76" s="29">
        <v>16.829999999999998</v>
      </c>
      <c r="N76" s="29">
        <v>66.163499999999999</v>
      </c>
      <c r="O76" s="29">
        <v>14.2425</v>
      </c>
      <c r="P76" s="29">
        <v>0.75149999999999995</v>
      </c>
    </row>
    <row r="77" spans="1:16" ht="21" customHeight="1">
      <c r="B77" s="63" t="s">
        <v>193</v>
      </c>
      <c r="C77" s="33" t="s">
        <v>228</v>
      </c>
      <c r="D77" s="64">
        <v>150</v>
      </c>
      <c r="E77" s="29">
        <v>12.75</v>
      </c>
      <c r="F77" s="29">
        <v>24.9</v>
      </c>
      <c r="G77" s="29">
        <v>5.25</v>
      </c>
      <c r="H77" s="29">
        <v>368.1</v>
      </c>
      <c r="I77" s="29">
        <v>0.10500000000000002</v>
      </c>
      <c r="J77" s="29">
        <v>3.54</v>
      </c>
      <c r="K77" s="29">
        <v>0.09</v>
      </c>
      <c r="L77" s="29">
        <v>2.25</v>
      </c>
      <c r="M77" s="29">
        <v>38.25</v>
      </c>
      <c r="N77" s="29">
        <v>267.89999999999998</v>
      </c>
      <c r="O77" s="29">
        <v>39.450000000000003</v>
      </c>
      <c r="P77" s="29">
        <v>3</v>
      </c>
    </row>
    <row r="78" spans="1:16" ht="28.9" customHeight="1">
      <c r="B78" s="63" t="s">
        <v>130</v>
      </c>
      <c r="C78" s="33" t="s">
        <v>41</v>
      </c>
      <c r="D78" s="64">
        <v>150</v>
      </c>
      <c r="E78" s="29">
        <v>3.06</v>
      </c>
      <c r="F78" s="29">
        <v>4.8</v>
      </c>
      <c r="G78" s="29">
        <v>20.445000000000004</v>
      </c>
      <c r="H78" s="29">
        <v>137.23500000000001</v>
      </c>
      <c r="I78" s="29">
        <v>0.13500000000000001</v>
      </c>
      <c r="J78" s="29">
        <v>18.164999999999999</v>
      </c>
      <c r="K78" s="29">
        <v>0.03</v>
      </c>
      <c r="L78" s="29">
        <v>0.18</v>
      </c>
      <c r="M78" s="29">
        <v>36.975000000000001</v>
      </c>
      <c r="N78" s="29">
        <v>86.594999999999999</v>
      </c>
      <c r="O78" s="29">
        <v>27.75</v>
      </c>
      <c r="P78" s="29">
        <v>1.0049999999999999</v>
      </c>
    </row>
    <row r="79" spans="1:16" ht="21.6" customHeight="1">
      <c r="B79" s="63"/>
      <c r="C79" s="33" t="s">
        <v>133</v>
      </c>
      <c r="D79" s="64">
        <v>150</v>
      </c>
      <c r="E79" s="29">
        <v>7.9049999999999985</v>
      </c>
      <c r="F79" s="29">
        <v>14.85</v>
      </c>
      <c r="G79" s="29">
        <v>12.847500000000002</v>
      </c>
      <c r="H79" s="29">
        <v>252.66749999999999</v>
      </c>
      <c r="I79" s="29">
        <v>0.12</v>
      </c>
      <c r="J79" s="29">
        <v>10.852499999999999</v>
      </c>
      <c r="K79" s="29">
        <v>0.06</v>
      </c>
      <c r="L79" s="29">
        <v>1.2150000000000001</v>
      </c>
      <c r="M79" s="29">
        <v>37.612499999999997</v>
      </c>
      <c r="N79" s="29">
        <v>177.2475</v>
      </c>
      <c r="O79" s="29">
        <v>33.6</v>
      </c>
      <c r="P79" s="29">
        <v>2.0024999999999999</v>
      </c>
    </row>
    <row r="80" spans="1:16" ht="28.9" customHeight="1">
      <c r="B80" s="63" t="s">
        <v>172</v>
      </c>
      <c r="C80" s="33" t="s">
        <v>154</v>
      </c>
      <c r="D80" s="64">
        <v>200</v>
      </c>
      <c r="E80" s="29">
        <v>0.16</v>
      </c>
      <c r="F80" s="29">
        <v>0.16</v>
      </c>
      <c r="G80" s="29">
        <v>27.88</v>
      </c>
      <c r="H80" s="29">
        <v>113.6</v>
      </c>
      <c r="I80" s="29">
        <v>0</v>
      </c>
      <c r="J80" s="29">
        <v>0.02</v>
      </c>
      <c r="K80" s="29">
        <v>0.9</v>
      </c>
      <c r="L80" s="29">
        <v>0.08</v>
      </c>
      <c r="M80" s="29">
        <v>14.18</v>
      </c>
      <c r="N80" s="29">
        <v>5.14</v>
      </c>
      <c r="O80" s="29">
        <v>4.4000000000000004</v>
      </c>
      <c r="P80" s="29">
        <v>0.96</v>
      </c>
    </row>
    <row r="81" spans="1:16" ht="21" customHeight="1">
      <c r="B81" s="63" t="s">
        <v>140</v>
      </c>
      <c r="C81" s="33" t="s">
        <v>20</v>
      </c>
      <c r="D81" s="64">
        <v>30</v>
      </c>
      <c r="E81" s="29">
        <v>2.2999999999999998</v>
      </c>
      <c r="F81" s="29">
        <v>0.20000000000000004</v>
      </c>
      <c r="G81" s="29">
        <v>14.8</v>
      </c>
      <c r="H81" s="29">
        <v>70.2</v>
      </c>
      <c r="I81" s="29">
        <v>0</v>
      </c>
      <c r="J81" s="29">
        <v>0</v>
      </c>
      <c r="K81" s="29">
        <v>0</v>
      </c>
      <c r="L81" s="29">
        <v>0.3</v>
      </c>
      <c r="M81" s="29">
        <v>6</v>
      </c>
      <c r="N81" s="29">
        <v>19.5</v>
      </c>
      <c r="O81" s="29">
        <v>4.2</v>
      </c>
      <c r="P81" s="29">
        <v>0.3</v>
      </c>
    </row>
    <row r="82" spans="1:16" ht="17.25" customHeight="1">
      <c r="B82" s="63" t="s">
        <v>143</v>
      </c>
      <c r="C82" s="33" t="s">
        <v>21</v>
      </c>
      <c r="D82" s="64">
        <v>40</v>
      </c>
      <c r="E82" s="29">
        <v>2.6</v>
      </c>
      <c r="F82" s="29">
        <v>0.5</v>
      </c>
      <c r="G82" s="29">
        <v>15.8</v>
      </c>
      <c r="H82" s="29">
        <v>78.099999999999994</v>
      </c>
      <c r="I82" s="29">
        <v>0.1</v>
      </c>
      <c r="J82" s="29">
        <v>0</v>
      </c>
      <c r="K82" s="29">
        <v>0</v>
      </c>
      <c r="L82" s="29">
        <v>0.6</v>
      </c>
      <c r="M82" s="29">
        <v>11.599999999999998</v>
      </c>
      <c r="N82" s="29">
        <v>60</v>
      </c>
      <c r="O82" s="29">
        <v>18.8</v>
      </c>
      <c r="P82" s="29">
        <v>1.6</v>
      </c>
    </row>
    <row r="83" spans="1:16" ht="15" customHeight="1">
      <c r="A83" s="27">
        <v>3</v>
      </c>
      <c r="B83" s="63"/>
      <c r="C83" s="33" t="s">
        <v>18</v>
      </c>
      <c r="D83" s="64">
        <v>1080</v>
      </c>
      <c r="E83" s="63">
        <v>19.181250000000002</v>
      </c>
      <c r="F83" s="63">
        <v>34.921590909090909</v>
      </c>
      <c r="G83" s="63">
        <v>94.859261363636364</v>
      </c>
      <c r="H83" s="63">
        <v>806.81113636363636</v>
      </c>
      <c r="I83" s="63">
        <v>0.28197727272727269</v>
      </c>
      <c r="J83" s="63">
        <v>22.040272727272725</v>
      </c>
      <c r="K83" s="63">
        <v>27.900681818181813</v>
      </c>
      <c r="L83" s="63">
        <v>4.713772727272727</v>
      </c>
      <c r="M83" s="63">
        <v>124.42613636363635</v>
      </c>
      <c r="N83" s="63">
        <v>375.88190909090906</v>
      </c>
      <c r="O83" s="63">
        <v>124.16977272727273</v>
      </c>
      <c r="P83" s="63">
        <v>7.2176363636363625</v>
      </c>
    </row>
    <row r="84" spans="1:16" ht="15" customHeight="1">
      <c r="A84" s="27">
        <v>3</v>
      </c>
      <c r="B84" s="79" t="s">
        <v>173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1"/>
    </row>
    <row r="85" spans="1:16" ht="24.6" customHeight="1">
      <c r="B85" s="63" t="s">
        <v>224</v>
      </c>
      <c r="C85" s="33" t="s">
        <v>225</v>
      </c>
      <c r="D85" s="64">
        <v>100</v>
      </c>
      <c r="E85" s="29">
        <v>7.76</v>
      </c>
      <c r="F85" s="29">
        <v>4.72</v>
      </c>
      <c r="G85" s="29">
        <v>52.3</v>
      </c>
      <c r="H85" s="29">
        <v>282.72000000000003</v>
      </c>
      <c r="I85" s="29">
        <v>0.14000000000000001</v>
      </c>
      <c r="J85" s="29">
        <v>0</v>
      </c>
      <c r="K85" s="29">
        <v>0.03</v>
      </c>
      <c r="L85" s="29">
        <v>1.38</v>
      </c>
      <c r="M85" s="29">
        <v>22</v>
      </c>
      <c r="N85" s="29">
        <v>74</v>
      </c>
      <c r="O85" s="29">
        <v>29</v>
      </c>
      <c r="P85" s="29">
        <v>1.38</v>
      </c>
    </row>
    <row r="86" spans="1:16" ht="24.6" customHeight="1">
      <c r="B86" s="63" t="s">
        <v>227</v>
      </c>
      <c r="C86" s="33" t="s">
        <v>226</v>
      </c>
      <c r="D86" s="64">
        <v>60</v>
      </c>
      <c r="E86" s="29">
        <v>0.72</v>
      </c>
      <c r="F86" s="29">
        <v>5.3999999999999992E-2</v>
      </c>
      <c r="G86" s="29">
        <v>6.96</v>
      </c>
      <c r="H86" s="29">
        <v>31.38</v>
      </c>
      <c r="I86" s="29">
        <v>0.03</v>
      </c>
      <c r="J86" s="29">
        <v>2.88</v>
      </c>
      <c r="K86" s="29">
        <v>0</v>
      </c>
      <c r="L86" s="29">
        <v>0.18</v>
      </c>
      <c r="M86" s="29">
        <v>15.6</v>
      </c>
      <c r="N86" s="29">
        <v>31.68</v>
      </c>
      <c r="O86" s="29">
        <v>21.84</v>
      </c>
      <c r="P86" s="29">
        <v>0.36</v>
      </c>
    </row>
    <row r="87" spans="1:16" s="62" customFormat="1" ht="18" customHeight="1">
      <c r="B87" s="63" t="s">
        <v>139</v>
      </c>
      <c r="C87" s="33" t="s">
        <v>44</v>
      </c>
      <c r="D87" s="64">
        <v>200</v>
      </c>
      <c r="E87" s="29">
        <v>0.28000000000000003</v>
      </c>
      <c r="F87" s="29">
        <v>0.1</v>
      </c>
      <c r="G87" s="29">
        <v>28.88</v>
      </c>
      <c r="H87" s="29">
        <v>117.54</v>
      </c>
      <c r="I87" s="29">
        <v>0</v>
      </c>
      <c r="J87" s="29">
        <v>19.3</v>
      </c>
      <c r="K87" s="29">
        <v>0</v>
      </c>
      <c r="L87" s="29">
        <v>0.16</v>
      </c>
      <c r="M87" s="29">
        <v>13.66</v>
      </c>
      <c r="N87" s="29">
        <v>7.38</v>
      </c>
      <c r="O87" s="29">
        <v>5.78</v>
      </c>
      <c r="P87" s="29">
        <v>0.46800000000000003</v>
      </c>
    </row>
    <row r="88" spans="1:16" ht="21" customHeight="1">
      <c r="B88" s="63"/>
      <c r="C88" s="33" t="s">
        <v>18</v>
      </c>
      <c r="D88" s="64">
        <v>360</v>
      </c>
      <c r="E88" s="63">
        <v>8.76</v>
      </c>
      <c r="F88" s="63">
        <v>4.8739999999999997</v>
      </c>
      <c r="G88" s="63">
        <v>88.14</v>
      </c>
      <c r="H88" s="63">
        <v>431.64000000000004</v>
      </c>
      <c r="I88" s="63">
        <v>0.17</v>
      </c>
      <c r="J88" s="63">
        <v>22.18</v>
      </c>
      <c r="K88" s="63">
        <v>0.03</v>
      </c>
      <c r="L88" s="63">
        <v>1.7199999999999998</v>
      </c>
      <c r="M88" s="63">
        <v>51.260000000000005</v>
      </c>
      <c r="N88" s="63">
        <v>113.06</v>
      </c>
      <c r="O88" s="63">
        <v>56.620000000000005</v>
      </c>
      <c r="P88" s="63">
        <v>2.2079999999999997</v>
      </c>
    </row>
    <row r="89" spans="1:16" ht="15" customHeight="1">
      <c r="B89" s="63"/>
      <c r="C89" s="33" t="s">
        <v>26</v>
      </c>
      <c r="D89" s="64">
        <v>1945</v>
      </c>
      <c r="E89" s="63">
        <v>45.869750000000003</v>
      </c>
      <c r="F89" s="63">
        <v>59.82659090909091</v>
      </c>
      <c r="G89" s="63">
        <v>265.28926136363634</v>
      </c>
      <c r="H89" s="63">
        <v>1829.9291363636364</v>
      </c>
      <c r="I89" s="63">
        <v>0.6759772727272727</v>
      </c>
      <c r="J89" s="63">
        <v>53.360272727272729</v>
      </c>
      <c r="K89" s="63">
        <v>28.053681818181815</v>
      </c>
      <c r="L89" s="63">
        <v>9.3702727272727273</v>
      </c>
      <c r="M89" s="63">
        <v>530.42113636363638</v>
      </c>
      <c r="N89" s="63">
        <v>852.12590909090909</v>
      </c>
      <c r="O89" s="63">
        <v>239.81077272727273</v>
      </c>
      <c r="P89" s="63">
        <v>12.915136363636362</v>
      </c>
    </row>
    <row r="90" spans="1:16" s="32" customFormat="1" ht="20.100000000000001" customHeight="1">
      <c r="B90" s="35"/>
      <c r="C90" s="35"/>
      <c r="D90" s="5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s="32" customFormat="1" ht="20.100000000000001" customHeight="1">
      <c r="B91" s="61" t="s">
        <v>101</v>
      </c>
      <c r="C91" s="34"/>
      <c r="D91" s="5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s="32" customFormat="1" ht="20.100000000000001" customHeight="1">
      <c r="B92" s="61" t="s">
        <v>96</v>
      </c>
      <c r="C92" s="34"/>
      <c r="D92" s="5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s="32" customFormat="1" ht="20.100000000000001" customHeight="1">
      <c r="B93" s="61" t="s">
        <v>97</v>
      </c>
      <c r="C93" s="34"/>
      <c r="D93" s="5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s="32" customFormat="1" ht="39.75" customHeight="1">
      <c r="B94" s="75" t="s">
        <v>0</v>
      </c>
      <c r="C94" s="75" t="s">
        <v>1</v>
      </c>
      <c r="D94" s="73" t="s">
        <v>2</v>
      </c>
      <c r="E94" s="74" t="s">
        <v>3</v>
      </c>
      <c r="F94" s="74"/>
      <c r="G94" s="74"/>
      <c r="H94" s="74" t="s">
        <v>4</v>
      </c>
      <c r="I94" s="74" t="s">
        <v>5</v>
      </c>
      <c r="J94" s="74"/>
      <c r="K94" s="74"/>
      <c r="L94" s="74"/>
      <c r="M94" s="74" t="s">
        <v>6</v>
      </c>
      <c r="N94" s="74"/>
      <c r="O94" s="74"/>
      <c r="P94" s="74"/>
    </row>
    <row r="95" spans="1:16" s="32" customFormat="1" ht="39.75" customHeight="1">
      <c r="B95" s="75"/>
      <c r="C95" s="75"/>
      <c r="D95" s="73"/>
      <c r="E95" s="63" t="s">
        <v>7</v>
      </c>
      <c r="F95" s="63" t="s">
        <v>8</v>
      </c>
      <c r="G95" s="63" t="s">
        <v>9</v>
      </c>
      <c r="H95" s="74"/>
      <c r="I95" s="63" t="s">
        <v>98</v>
      </c>
      <c r="J95" s="63" t="s">
        <v>10</v>
      </c>
      <c r="K95" s="63" t="s">
        <v>11</v>
      </c>
      <c r="L95" s="63" t="s">
        <v>12</v>
      </c>
      <c r="M95" s="63" t="s">
        <v>13</v>
      </c>
      <c r="N95" s="63" t="s">
        <v>14</v>
      </c>
      <c r="O95" s="63" t="s">
        <v>15</v>
      </c>
      <c r="P95" s="63" t="s">
        <v>16</v>
      </c>
    </row>
    <row r="96" spans="1:16" ht="15" customHeight="1">
      <c r="A96" s="27">
        <v>4</v>
      </c>
      <c r="B96" s="74" t="s">
        <v>17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20.25" customHeight="1">
      <c r="A97" s="27">
        <v>4</v>
      </c>
      <c r="B97" s="63" t="s">
        <v>198</v>
      </c>
      <c r="C97" s="33" t="s">
        <v>196</v>
      </c>
      <c r="D97" s="64">
        <v>90</v>
      </c>
      <c r="E97" s="29">
        <v>16.290000000000003</v>
      </c>
      <c r="F97" s="29">
        <v>11.25</v>
      </c>
      <c r="G97" s="29">
        <v>4.7699999999999996</v>
      </c>
      <c r="H97" s="29">
        <v>184.5</v>
      </c>
      <c r="I97" s="29">
        <v>2.79</v>
      </c>
      <c r="J97" s="29">
        <v>0.18</v>
      </c>
      <c r="K97" s="29">
        <v>2.16</v>
      </c>
      <c r="L97" s="29">
        <v>0.45</v>
      </c>
      <c r="M97" s="29">
        <v>25.2</v>
      </c>
      <c r="N97" s="29">
        <v>155.61000000000001</v>
      </c>
      <c r="O97" s="29">
        <v>23.4</v>
      </c>
      <c r="P97" s="29">
        <v>1.17</v>
      </c>
    </row>
    <row r="98" spans="1:16" ht="15" customHeight="1">
      <c r="B98" s="63" t="s">
        <v>127</v>
      </c>
      <c r="C98" s="33" t="s">
        <v>197</v>
      </c>
      <c r="D98" s="64">
        <v>150</v>
      </c>
      <c r="E98" s="29">
        <v>8.58</v>
      </c>
      <c r="F98" s="29">
        <v>5.79</v>
      </c>
      <c r="G98" s="29">
        <v>38.520000000000003</v>
      </c>
      <c r="H98" s="29">
        <v>240.51</v>
      </c>
      <c r="I98" s="29">
        <v>0.24</v>
      </c>
      <c r="J98" s="29">
        <v>0</v>
      </c>
      <c r="K98" s="29">
        <v>1.4999999999999999E-2</v>
      </c>
      <c r="L98" s="29">
        <v>0.6</v>
      </c>
      <c r="M98" s="29">
        <v>15.39</v>
      </c>
      <c r="N98" s="29">
        <v>203.32499999999999</v>
      </c>
      <c r="O98" s="29">
        <v>135.47999999999999</v>
      </c>
      <c r="P98" s="29">
        <v>4.6500000000000004</v>
      </c>
    </row>
    <row r="99" spans="1:16" ht="15" customHeight="1">
      <c r="B99" s="63" t="s">
        <v>200</v>
      </c>
      <c r="C99" s="33" t="s">
        <v>199</v>
      </c>
      <c r="D99" s="64">
        <v>30</v>
      </c>
      <c r="E99" s="29">
        <v>0.33</v>
      </c>
      <c r="F99" s="29">
        <v>0.06</v>
      </c>
      <c r="G99" s="29">
        <v>1.1399999999999999</v>
      </c>
      <c r="H99" s="29">
        <v>6.42</v>
      </c>
      <c r="I99" s="29">
        <v>1.7999999999999999E-2</v>
      </c>
      <c r="J99" s="29">
        <v>7.5</v>
      </c>
      <c r="K99" s="29">
        <v>0</v>
      </c>
      <c r="L99" s="29">
        <v>0.21</v>
      </c>
      <c r="M99" s="29">
        <v>4.2</v>
      </c>
      <c r="N99" s="29">
        <v>7.8</v>
      </c>
      <c r="O99" s="29">
        <v>6</v>
      </c>
      <c r="P99" s="29">
        <v>0.27</v>
      </c>
    </row>
    <row r="100" spans="1:16" ht="15" customHeight="1">
      <c r="A100" s="27">
        <v>4</v>
      </c>
      <c r="B100" s="63" t="s">
        <v>140</v>
      </c>
      <c r="C100" s="33" t="s">
        <v>20</v>
      </c>
      <c r="D100" s="64">
        <v>30</v>
      </c>
      <c r="E100" s="29">
        <v>2.2999999999999998</v>
      </c>
      <c r="F100" s="29">
        <v>0.20000000000000004</v>
      </c>
      <c r="G100" s="29">
        <v>14.8</v>
      </c>
      <c r="H100" s="29">
        <v>70.2</v>
      </c>
      <c r="I100" s="29">
        <v>0</v>
      </c>
      <c r="J100" s="29">
        <v>0</v>
      </c>
      <c r="K100" s="29">
        <v>0</v>
      </c>
      <c r="L100" s="29">
        <v>0.3</v>
      </c>
      <c r="M100" s="29">
        <v>6</v>
      </c>
      <c r="N100" s="29">
        <v>19.5</v>
      </c>
      <c r="O100" s="29">
        <v>4.2</v>
      </c>
      <c r="P100" s="29">
        <v>0.3</v>
      </c>
    </row>
    <row r="101" spans="1:16" ht="15" customHeight="1">
      <c r="B101" s="63" t="s">
        <v>161</v>
      </c>
      <c r="C101" s="33" t="s">
        <v>25</v>
      </c>
      <c r="D101" s="64">
        <v>200</v>
      </c>
      <c r="E101" s="29">
        <v>0.08</v>
      </c>
      <c r="F101" s="29">
        <v>0.02</v>
      </c>
      <c r="G101" s="29">
        <v>15</v>
      </c>
      <c r="H101" s="29">
        <v>60.46</v>
      </c>
      <c r="I101" s="29">
        <v>0</v>
      </c>
      <c r="J101" s="29">
        <v>0</v>
      </c>
      <c r="K101" s="29">
        <v>0.04</v>
      </c>
      <c r="L101" s="29">
        <v>0</v>
      </c>
      <c r="M101" s="29">
        <v>11.1</v>
      </c>
      <c r="N101" s="29">
        <v>1.4</v>
      </c>
      <c r="O101" s="29">
        <v>2.8</v>
      </c>
      <c r="P101" s="29">
        <v>0.28000000000000003</v>
      </c>
    </row>
    <row r="102" spans="1:16" ht="15" customHeight="1">
      <c r="A102" s="27">
        <v>4</v>
      </c>
      <c r="B102" s="63"/>
      <c r="C102" s="63" t="s">
        <v>18</v>
      </c>
      <c r="D102" s="64">
        <v>500</v>
      </c>
      <c r="E102" s="63">
        <v>27.580000000000002</v>
      </c>
      <c r="F102" s="63">
        <v>17.319999999999997</v>
      </c>
      <c r="G102" s="63">
        <v>74.23</v>
      </c>
      <c r="H102" s="63">
        <v>562.09</v>
      </c>
      <c r="I102" s="63">
        <v>3.048</v>
      </c>
      <c r="J102" s="63">
        <v>7.68</v>
      </c>
      <c r="K102" s="63">
        <v>2.2150000000000003</v>
      </c>
      <c r="L102" s="63">
        <v>1.56</v>
      </c>
      <c r="M102" s="63">
        <v>61.890000000000008</v>
      </c>
      <c r="N102" s="63">
        <v>387.63499999999999</v>
      </c>
      <c r="O102" s="63">
        <v>171.88</v>
      </c>
      <c r="P102" s="63">
        <v>6.67</v>
      </c>
    </row>
    <row r="103" spans="1:16" ht="15" customHeight="1">
      <c r="A103" s="27">
        <v>4</v>
      </c>
      <c r="B103" s="74" t="s">
        <v>19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1:16" ht="15" customHeight="1">
      <c r="A104" s="27">
        <v>4</v>
      </c>
      <c r="B104" s="63" t="s">
        <v>146</v>
      </c>
      <c r="C104" s="33" t="s">
        <v>185</v>
      </c>
      <c r="D104" s="64">
        <v>60</v>
      </c>
      <c r="E104" s="29">
        <v>0.48</v>
      </c>
      <c r="F104" s="29">
        <v>0.06</v>
      </c>
      <c r="G104" s="29">
        <v>1.5</v>
      </c>
      <c r="H104" s="29">
        <v>8.4600000000000009</v>
      </c>
      <c r="I104" s="29">
        <v>0</v>
      </c>
      <c r="J104" s="29">
        <v>6</v>
      </c>
      <c r="K104" s="29">
        <v>0</v>
      </c>
      <c r="L104" s="29">
        <v>0</v>
      </c>
      <c r="M104" s="29">
        <v>13.98</v>
      </c>
      <c r="N104" s="29">
        <v>24.96</v>
      </c>
      <c r="O104" s="29">
        <v>8.4</v>
      </c>
      <c r="P104" s="29">
        <v>0.36</v>
      </c>
    </row>
    <row r="105" spans="1:16" s="60" customFormat="1" ht="15" customHeight="1">
      <c r="B105" s="63" t="s">
        <v>223</v>
      </c>
      <c r="C105" s="33" t="s">
        <v>222</v>
      </c>
      <c r="D105" s="64">
        <v>60</v>
      </c>
      <c r="E105" s="29">
        <v>1.2</v>
      </c>
      <c r="F105" s="29">
        <v>4.2</v>
      </c>
      <c r="G105" s="29">
        <v>4.8</v>
      </c>
      <c r="H105" s="29">
        <v>55.2</v>
      </c>
      <c r="I105" s="29">
        <v>0</v>
      </c>
      <c r="J105" s="29">
        <v>8.4</v>
      </c>
      <c r="K105" s="29">
        <v>0</v>
      </c>
      <c r="L105" s="29">
        <v>1.8</v>
      </c>
      <c r="M105" s="29">
        <v>20.399999999999999</v>
      </c>
      <c r="N105" s="29">
        <v>24.6</v>
      </c>
      <c r="O105" s="29">
        <v>13.2</v>
      </c>
      <c r="P105" s="29">
        <v>0.6</v>
      </c>
    </row>
    <row r="106" spans="1:16" s="60" customFormat="1" ht="15" customHeight="1">
      <c r="B106" s="63"/>
      <c r="C106" s="33" t="s">
        <v>42</v>
      </c>
      <c r="D106" s="64">
        <v>60</v>
      </c>
      <c r="E106" s="29">
        <v>0.84</v>
      </c>
      <c r="F106" s="29">
        <v>2.13</v>
      </c>
      <c r="G106" s="29">
        <v>3.15</v>
      </c>
      <c r="H106" s="29">
        <v>31.83</v>
      </c>
      <c r="I106" s="29">
        <v>0</v>
      </c>
      <c r="J106" s="29">
        <v>7.2</v>
      </c>
      <c r="K106" s="29">
        <v>0</v>
      </c>
      <c r="L106" s="29">
        <v>0.9</v>
      </c>
      <c r="M106" s="29">
        <v>17.190000000000001</v>
      </c>
      <c r="N106" s="29">
        <v>24.78</v>
      </c>
      <c r="O106" s="29">
        <v>10.8</v>
      </c>
      <c r="P106" s="29">
        <v>0.48</v>
      </c>
    </row>
    <row r="107" spans="1:16" ht="21.6" customHeight="1">
      <c r="B107" s="63" t="s">
        <v>162</v>
      </c>
      <c r="C107" s="33" t="s">
        <v>163</v>
      </c>
      <c r="D107" s="64" t="s">
        <v>168</v>
      </c>
      <c r="E107" s="29">
        <v>0.48</v>
      </c>
      <c r="F107" s="29">
        <v>0.06</v>
      </c>
      <c r="G107" s="29">
        <v>1.5</v>
      </c>
      <c r="H107" s="29">
        <v>8.4600000000000009</v>
      </c>
      <c r="I107" s="29">
        <v>0</v>
      </c>
      <c r="J107" s="29">
        <v>6</v>
      </c>
      <c r="K107" s="29">
        <v>0</v>
      </c>
      <c r="L107" s="29">
        <v>0</v>
      </c>
      <c r="M107" s="29">
        <v>13.98</v>
      </c>
      <c r="N107" s="29">
        <v>24.96</v>
      </c>
      <c r="O107" s="29">
        <v>8.4</v>
      </c>
      <c r="P107" s="29">
        <v>0.36</v>
      </c>
    </row>
    <row r="108" spans="1:16" ht="15" customHeight="1">
      <c r="A108" s="27">
        <v>4</v>
      </c>
      <c r="B108" s="45" t="s">
        <v>202</v>
      </c>
      <c r="C108" s="33" t="s">
        <v>201</v>
      </c>
      <c r="D108" s="64">
        <v>90</v>
      </c>
      <c r="E108" s="29">
        <v>17.37</v>
      </c>
      <c r="F108" s="29">
        <v>18.18</v>
      </c>
      <c r="G108" s="29">
        <v>4.32</v>
      </c>
      <c r="H108" s="29">
        <v>258.3</v>
      </c>
      <c r="I108" s="29">
        <v>0.09</v>
      </c>
      <c r="J108" s="29">
        <v>0.09</v>
      </c>
      <c r="K108" s="29">
        <v>0.36</v>
      </c>
      <c r="L108" s="29">
        <v>1.89</v>
      </c>
      <c r="M108" s="29">
        <v>21.96</v>
      </c>
      <c r="N108" s="29">
        <v>17.009999999999998</v>
      </c>
      <c r="O108" s="29">
        <v>147.06</v>
      </c>
      <c r="P108" s="29">
        <v>1.8</v>
      </c>
    </row>
    <row r="109" spans="1:16" ht="21.6" customHeight="1">
      <c r="B109" s="45" t="s">
        <v>150</v>
      </c>
      <c r="C109" s="33" t="s">
        <v>203</v>
      </c>
      <c r="D109" s="64">
        <v>150</v>
      </c>
      <c r="E109" s="29">
        <v>5.7039999999999997</v>
      </c>
      <c r="F109" s="29">
        <v>4.6654999999999998</v>
      </c>
      <c r="G109" s="29">
        <v>27.326499999999996</v>
      </c>
      <c r="H109" s="29">
        <v>174.09599999999998</v>
      </c>
      <c r="I109" s="29">
        <v>6.2E-2</v>
      </c>
      <c r="J109" s="29">
        <v>0</v>
      </c>
      <c r="K109" s="29">
        <v>0.155</v>
      </c>
      <c r="L109" s="29">
        <v>1.0075000000000001</v>
      </c>
      <c r="M109" s="29">
        <v>5.0220000000000002</v>
      </c>
      <c r="N109" s="29">
        <v>38.408999999999999</v>
      </c>
      <c r="O109" s="29">
        <v>21.824000000000002</v>
      </c>
      <c r="P109" s="29">
        <v>1.147</v>
      </c>
    </row>
    <row r="110" spans="1:16" ht="15" customHeight="1">
      <c r="B110" s="45" t="s">
        <v>138</v>
      </c>
      <c r="C110" s="33" t="s">
        <v>45</v>
      </c>
      <c r="D110" s="64">
        <v>200</v>
      </c>
      <c r="E110" s="29">
        <v>0.66</v>
      </c>
      <c r="F110" s="29">
        <v>0.1</v>
      </c>
      <c r="G110" s="29">
        <v>28.02</v>
      </c>
      <c r="H110" s="29">
        <v>115.62</v>
      </c>
      <c r="I110" s="29">
        <v>0.02</v>
      </c>
      <c r="J110" s="29">
        <v>0.68</v>
      </c>
      <c r="K110" s="29">
        <v>0</v>
      </c>
      <c r="L110" s="29">
        <v>0.5</v>
      </c>
      <c r="M110" s="29">
        <v>32.36</v>
      </c>
      <c r="N110" s="29">
        <v>23.44</v>
      </c>
      <c r="O110" s="29">
        <v>17.46</v>
      </c>
      <c r="P110" s="29">
        <v>0.68799999999999994</v>
      </c>
    </row>
    <row r="111" spans="1:16" ht="15" customHeight="1">
      <c r="B111" s="45" t="s">
        <v>140</v>
      </c>
      <c r="C111" s="33" t="s">
        <v>20</v>
      </c>
      <c r="D111" s="64">
        <v>30</v>
      </c>
      <c r="E111" s="29">
        <v>2.2999999999999998</v>
      </c>
      <c r="F111" s="29">
        <v>0.20000000000000004</v>
      </c>
      <c r="G111" s="29">
        <v>14.8</v>
      </c>
      <c r="H111" s="29">
        <v>70.2</v>
      </c>
      <c r="I111" s="29">
        <v>0</v>
      </c>
      <c r="J111" s="29">
        <v>0</v>
      </c>
      <c r="K111" s="29">
        <v>0</v>
      </c>
      <c r="L111" s="29">
        <v>0.3</v>
      </c>
      <c r="M111" s="29">
        <v>6</v>
      </c>
      <c r="N111" s="29">
        <v>19.5</v>
      </c>
      <c r="O111" s="29">
        <v>4.2</v>
      </c>
      <c r="P111" s="29">
        <v>0.3</v>
      </c>
    </row>
    <row r="112" spans="1:16" ht="15" customHeight="1">
      <c r="B112" s="45" t="s">
        <v>143</v>
      </c>
      <c r="C112" s="33" t="s">
        <v>21</v>
      </c>
      <c r="D112" s="64">
        <v>40</v>
      </c>
      <c r="E112" s="29">
        <v>2.6</v>
      </c>
      <c r="F112" s="29">
        <v>0.5</v>
      </c>
      <c r="G112" s="29">
        <v>15.8</v>
      </c>
      <c r="H112" s="29">
        <v>78.099999999999994</v>
      </c>
      <c r="I112" s="29">
        <v>0.1</v>
      </c>
      <c r="J112" s="29">
        <v>0</v>
      </c>
      <c r="K112" s="29">
        <v>0</v>
      </c>
      <c r="L112" s="29">
        <v>0.6</v>
      </c>
      <c r="M112" s="29">
        <v>11.599999999999998</v>
      </c>
      <c r="N112" s="29">
        <v>60</v>
      </c>
      <c r="O112" s="29">
        <v>18.8</v>
      </c>
      <c r="P112" s="29">
        <v>1.6</v>
      </c>
    </row>
    <row r="113" spans="1:16" ht="15" customHeight="1">
      <c r="B113" s="45"/>
      <c r="C113" s="33"/>
      <c r="D113" s="64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s="60" customFormat="1" ht="15" customHeight="1">
      <c r="A114" s="60">
        <v>4</v>
      </c>
      <c r="B114" s="45"/>
      <c r="C114" s="33" t="s">
        <v>18</v>
      </c>
      <c r="D114" s="64">
        <v>780</v>
      </c>
      <c r="E114" s="63">
        <v>29.954000000000004</v>
      </c>
      <c r="F114" s="63">
        <v>25.8355</v>
      </c>
      <c r="G114" s="63">
        <v>94.916499999999985</v>
      </c>
      <c r="H114" s="63">
        <v>736.60600000000011</v>
      </c>
      <c r="I114" s="63">
        <v>0.27200000000000002</v>
      </c>
      <c r="J114" s="63">
        <v>13.969999999999999</v>
      </c>
      <c r="K114" s="63">
        <v>0.51500000000000001</v>
      </c>
      <c r="L114" s="63">
        <v>5.1974999999999998</v>
      </c>
      <c r="M114" s="63">
        <v>108.11199999999999</v>
      </c>
      <c r="N114" s="63">
        <v>208.09899999999999</v>
      </c>
      <c r="O114" s="63">
        <v>228.54400000000001</v>
      </c>
      <c r="P114" s="63">
        <v>6.375</v>
      </c>
    </row>
    <row r="115" spans="1:16" ht="15" customHeight="1">
      <c r="B115" s="70" t="s">
        <v>173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8"/>
    </row>
    <row r="116" spans="1:16" ht="15" customHeight="1">
      <c r="B116" s="45" t="s">
        <v>178</v>
      </c>
      <c r="C116" s="33" t="s">
        <v>177</v>
      </c>
      <c r="D116" s="64" t="s">
        <v>155</v>
      </c>
      <c r="E116" s="29">
        <v>12.675000000000001</v>
      </c>
      <c r="F116" s="29">
        <v>19.425000000000001</v>
      </c>
      <c r="G116" s="29">
        <v>3.15</v>
      </c>
      <c r="H116" s="29">
        <v>237.15</v>
      </c>
      <c r="I116" s="29">
        <v>196.8</v>
      </c>
      <c r="J116" s="29">
        <v>0.06</v>
      </c>
      <c r="K116" s="29">
        <v>0.3</v>
      </c>
      <c r="L116" s="29">
        <v>0.75</v>
      </c>
      <c r="M116" s="29">
        <v>108</v>
      </c>
      <c r="N116" s="29">
        <v>16.5</v>
      </c>
      <c r="O116" s="29">
        <v>201.75</v>
      </c>
      <c r="P116" s="29">
        <v>2.1</v>
      </c>
    </row>
    <row r="117" spans="1:16" ht="15" customHeight="1">
      <c r="B117" s="45" t="s">
        <v>140</v>
      </c>
      <c r="C117" s="33" t="s">
        <v>20</v>
      </c>
      <c r="D117" s="64">
        <v>30</v>
      </c>
      <c r="E117" s="29">
        <v>2.2999999999999998</v>
      </c>
      <c r="F117" s="29">
        <v>0.20000000000000004</v>
      </c>
      <c r="G117" s="29">
        <v>14.8</v>
      </c>
      <c r="H117" s="29">
        <v>70.2</v>
      </c>
      <c r="I117" s="29">
        <v>0</v>
      </c>
      <c r="J117" s="29">
        <v>0</v>
      </c>
      <c r="K117" s="29">
        <v>0</v>
      </c>
      <c r="L117" s="29">
        <v>0.3</v>
      </c>
      <c r="M117" s="29">
        <v>6</v>
      </c>
      <c r="N117" s="29">
        <v>19.5</v>
      </c>
      <c r="O117" s="29">
        <v>4.2</v>
      </c>
      <c r="P117" s="29">
        <v>0.3</v>
      </c>
    </row>
    <row r="118" spans="1:16" ht="15" customHeight="1">
      <c r="B118" s="45" t="s">
        <v>139</v>
      </c>
      <c r="C118" s="33" t="s">
        <v>44</v>
      </c>
      <c r="D118" s="64">
        <v>200</v>
      </c>
      <c r="E118" s="29">
        <v>0.28000000000000003</v>
      </c>
      <c r="F118" s="29">
        <v>0.1</v>
      </c>
      <c r="G118" s="29">
        <v>28.88</v>
      </c>
      <c r="H118" s="29">
        <v>117.54</v>
      </c>
      <c r="I118" s="29">
        <v>0</v>
      </c>
      <c r="J118" s="29">
        <v>19.3</v>
      </c>
      <c r="K118" s="29">
        <v>0</v>
      </c>
      <c r="L118" s="29">
        <v>0.16</v>
      </c>
      <c r="M118" s="29">
        <v>13.66</v>
      </c>
      <c r="N118" s="29">
        <v>7.38</v>
      </c>
      <c r="O118" s="29">
        <v>5.78</v>
      </c>
      <c r="P118" s="29">
        <v>0.46800000000000003</v>
      </c>
    </row>
    <row r="119" spans="1:16" ht="15" customHeight="1">
      <c r="B119" s="45"/>
      <c r="C119" s="33" t="s">
        <v>18</v>
      </c>
      <c r="D119" s="64">
        <v>385</v>
      </c>
      <c r="E119" s="63">
        <v>15.255000000000001</v>
      </c>
      <c r="F119" s="63">
        <v>19.725000000000001</v>
      </c>
      <c r="G119" s="63">
        <v>46.83</v>
      </c>
      <c r="H119" s="63">
        <v>424.89000000000004</v>
      </c>
      <c r="I119" s="63">
        <v>196.8</v>
      </c>
      <c r="J119" s="63">
        <v>19.36</v>
      </c>
      <c r="K119" s="63">
        <v>0.3</v>
      </c>
      <c r="L119" s="63">
        <v>1.21</v>
      </c>
      <c r="M119" s="63">
        <v>127.66</v>
      </c>
      <c r="N119" s="63">
        <v>43.38</v>
      </c>
      <c r="O119" s="63">
        <v>211.73</v>
      </c>
      <c r="P119" s="63">
        <v>2.8679999999999999</v>
      </c>
    </row>
    <row r="120" spans="1:16" ht="15" customHeight="1">
      <c r="A120" s="27">
        <v>4</v>
      </c>
      <c r="B120" s="63"/>
      <c r="C120" s="63" t="s">
        <v>27</v>
      </c>
      <c r="D120" s="64">
        <v>1665</v>
      </c>
      <c r="E120" s="63">
        <v>72.789000000000001</v>
      </c>
      <c r="F120" s="63">
        <v>62.880499999999998</v>
      </c>
      <c r="G120" s="63">
        <v>215.97649999999999</v>
      </c>
      <c r="H120" s="63">
        <v>1723.5860000000002</v>
      </c>
      <c r="I120" s="63">
        <v>200.12</v>
      </c>
      <c r="J120" s="63">
        <v>41.01</v>
      </c>
      <c r="K120" s="63">
        <v>3.0300000000000002</v>
      </c>
      <c r="L120" s="63">
        <v>7.9675000000000002</v>
      </c>
      <c r="M120" s="63">
        <v>297.66200000000003</v>
      </c>
      <c r="N120" s="63">
        <v>639.11399999999992</v>
      </c>
      <c r="O120" s="63">
        <v>612.154</v>
      </c>
      <c r="P120" s="63">
        <v>15.913</v>
      </c>
    </row>
    <row r="121" spans="1:16" s="32" customFormat="1" ht="20.100000000000001" customHeight="1">
      <c r="B121" s="35"/>
      <c r="C121" s="35"/>
      <c r="D121" s="5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 s="32" customFormat="1" ht="20.100000000000001" customHeight="1">
      <c r="B122" s="61" t="s">
        <v>102</v>
      </c>
      <c r="C122" s="34"/>
      <c r="D122" s="5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s="32" customFormat="1" ht="20.100000000000001" customHeight="1">
      <c r="B123" s="61" t="s">
        <v>96</v>
      </c>
      <c r="C123" s="34"/>
      <c r="D123" s="5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 s="32" customFormat="1" ht="20.100000000000001" customHeight="1">
      <c r="B124" s="61" t="s">
        <v>97</v>
      </c>
      <c r="C124" s="34"/>
      <c r="D124" s="5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1:16" s="32" customFormat="1" ht="30" customHeight="1">
      <c r="B125" s="75" t="s">
        <v>0</v>
      </c>
      <c r="C125" s="75" t="s">
        <v>1</v>
      </c>
      <c r="D125" s="73" t="s">
        <v>2</v>
      </c>
      <c r="E125" s="74" t="s">
        <v>3</v>
      </c>
      <c r="F125" s="74"/>
      <c r="G125" s="74"/>
      <c r="H125" s="74" t="s">
        <v>4</v>
      </c>
      <c r="I125" s="74" t="s">
        <v>5</v>
      </c>
      <c r="J125" s="74"/>
      <c r="K125" s="74"/>
      <c r="L125" s="74"/>
      <c r="M125" s="74" t="s">
        <v>6</v>
      </c>
      <c r="N125" s="74"/>
      <c r="O125" s="74"/>
      <c r="P125" s="74"/>
    </row>
    <row r="126" spans="1:16" s="32" customFormat="1" ht="39.75" customHeight="1">
      <c r="B126" s="75"/>
      <c r="C126" s="75"/>
      <c r="D126" s="73"/>
      <c r="E126" s="63" t="s">
        <v>7</v>
      </c>
      <c r="F126" s="63" t="s">
        <v>8</v>
      </c>
      <c r="G126" s="63" t="s">
        <v>9</v>
      </c>
      <c r="H126" s="74"/>
      <c r="I126" s="63" t="s">
        <v>98</v>
      </c>
      <c r="J126" s="63" t="s">
        <v>10</v>
      </c>
      <c r="K126" s="63" t="s">
        <v>11</v>
      </c>
      <c r="L126" s="63" t="s">
        <v>12</v>
      </c>
      <c r="M126" s="63" t="s">
        <v>13</v>
      </c>
      <c r="N126" s="63" t="s">
        <v>14</v>
      </c>
      <c r="O126" s="63" t="s">
        <v>15</v>
      </c>
      <c r="P126" s="63" t="s">
        <v>16</v>
      </c>
    </row>
    <row r="127" spans="1:16" ht="20.100000000000001" customHeight="1">
      <c r="A127" s="27">
        <v>5</v>
      </c>
      <c r="B127" s="74" t="s">
        <v>17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</row>
    <row r="128" spans="1:16" ht="32.1" customHeight="1">
      <c r="A128" s="27">
        <v>5</v>
      </c>
      <c r="B128" s="63" t="s">
        <v>204</v>
      </c>
      <c r="C128" s="33" t="s">
        <v>205</v>
      </c>
      <c r="D128" s="64" t="s">
        <v>174</v>
      </c>
      <c r="E128" s="29">
        <v>23.96</v>
      </c>
      <c r="F128" s="29">
        <v>13.05</v>
      </c>
      <c r="G128" s="29">
        <v>23.46</v>
      </c>
      <c r="H128" s="29">
        <v>307.64999999999998</v>
      </c>
      <c r="I128" s="29">
        <v>7.8000000000000014E-2</v>
      </c>
      <c r="J128" s="29">
        <v>0.64000000000000012</v>
      </c>
      <c r="K128" s="29">
        <v>10.074999999999999</v>
      </c>
      <c r="L128" s="29">
        <v>0.92000000000000015</v>
      </c>
      <c r="M128" s="29">
        <v>201.79</v>
      </c>
      <c r="N128" s="29">
        <v>296.8</v>
      </c>
      <c r="O128" s="29">
        <v>31.35</v>
      </c>
      <c r="P128" s="29">
        <v>0.92</v>
      </c>
    </row>
    <row r="129" spans="1:16" ht="15" customHeight="1">
      <c r="B129" s="63" t="s">
        <v>142</v>
      </c>
      <c r="C129" s="33" t="s">
        <v>23</v>
      </c>
      <c r="D129" s="64">
        <v>30</v>
      </c>
      <c r="E129" s="29">
        <v>1.2</v>
      </c>
      <c r="F129" s="29">
        <v>7.4999999999999997E-2</v>
      </c>
      <c r="G129" s="29">
        <v>15.9</v>
      </c>
      <c r="H129" s="29">
        <v>69.075000000000003</v>
      </c>
      <c r="I129" s="29">
        <v>0.06</v>
      </c>
      <c r="J129" s="29">
        <v>1.2</v>
      </c>
      <c r="K129" s="29">
        <v>0</v>
      </c>
      <c r="L129" s="29">
        <v>0</v>
      </c>
      <c r="M129" s="29">
        <v>11.4</v>
      </c>
      <c r="N129" s="29">
        <v>39</v>
      </c>
      <c r="O129" s="29">
        <v>7.8</v>
      </c>
      <c r="P129" s="29">
        <v>0.75</v>
      </c>
    </row>
    <row r="130" spans="1:16" ht="15" customHeight="1">
      <c r="A130" s="27">
        <v>5</v>
      </c>
      <c r="B130" s="63" t="s">
        <v>158</v>
      </c>
      <c r="C130" s="33" t="s">
        <v>159</v>
      </c>
      <c r="D130" s="64">
        <v>10</v>
      </c>
      <c r="E130" s="29">
        <v>0.04</v>
      </c>
      <c r="F130" s="29">
        <v>3.625</v>
      </c>
      <c r="G130" s="29">
        <v>6.5000000000000002E-2</v>
      </c>
      <c r="H130" s="29">
        <v>33.045000000000002</v>
      </c>
      <c r="I130" s="29">
        <v>5.0000000000000001E-4</v>
      </c>
      <c r="J130" s="29">
        <v>0</v>
      </c>
      <c r="K130" s="29">
        <v>0.02</v>
      </c>
      <c r="L130" s="29">
        <v>0.05</v>
      </c>
      <c r="M130" s="29">
        <v>1.2</v>
      </c>
      <c r="N130" s="29">
        <v>1.5</v>
      </c>
      <c r="O130" s="29">
        <v>0</v>
      </c>
      <c r="P130" s="29">
        <v>0.01</v>
      </c>
    </row>
    <row r="131" spans="1:16" ht="15" customHeight="1">
      <c r="B131" s="63" t="s">
        <v>141</v>
      </c>
      <c r="C131" s="33" t="s">
        <v>209</v>
      </c>
      <c r="D131" s="64">
        <v>200</v>
      </c>
      <c r="E131" s="29">
        <v>0.14000000000000001</v>
      </c>
      <c r="F131" s="29">
        <v>0.02</v>
      </c>
      <c r="G131" s="29">
        <v>15.2</v>
      </c>
      <c r="H131" s="29">
        <v>61.54</v>
      </c>
      <c r="I131" s="29">
        <v>0</v>
      </c>
      <c r="J131" s="29">
        <v>2.84</v>
      </c>
      <c r="K131" s="29">
        <v>0</v>
      </c>
      <c r="L131" s="29">
        <v>0.02</v>
      </c>
      <c r="M131" s="29">
        <v>14.2</v>
      </c>
      <c r="N131" s="29">
        <v>4.4000000000000004</v>
      </c>
      <c r="O131" s="29">
        <v>2.4</v>
      </c>
      <c r="P131" s="29">
        <v>0.36</v>
      </c>
    </row>
    <row r="132" spans="1:16" s="60" customFormat="1" ht="15" customHeight="1">
      <c r="B132" s="63"/>
      <c r="C132" s="33" t="s">
        <v>134</v>
      </c>
      <c r="D132" s="64">
        <v>150</v>
      </c>
      <c r="E132" s="29">
        <v>1.395</v>
      </c>
      <c r="F132" s="29">
        <v>0.19500000000000001</v>
      </c>
      <c r="G132" s="29">
        <v>14.295</v>
      </c>
      <c r="H132" s="29">
        <v>64.600000004999998</v>
      </c>
      <c r="I132" s="29">
        <v>0.06</v>
      </c>
      <c r="J132" s="29">
        <v>15</v>
      </c>
      <c r="K132" s="29">
        <v>0</v>
      </c>
      <c r="L132" s="29">
        <v>1.6999999994999999</v>
      </c>
      <c r="M132" s="29">
        <v>30</v>
      </c>
      <c r="N132" s="29">
        <v>51</v>
      </c>
      <c r="O132" s="29">
        <v>24</v>
      </c>
      <c r="P132" s="29">
        <v>0.9</v>
      </c>
    </row>
    <row r="133" spans="1:16" ht="15" customHeight="1">
      <c r="A133" s="27">
        <v>5</v>
      </c>
      <c r="B133" s="63"/>
      <c r="C133" s="33" t="s">
        <v>18</v>
      </c>
      <c r="D133" s="64">
        <v>550</v>
      </c>
      <c r="E133" s="63">
        <v>26.734999999999999</v>
      </c>
      <c r="F133" s="63">
        <v>16.965</v>
      </c>
      <c r="G133" s="63">
        <v>68.92</v>
      </c>
      <c r="H133" s="63">
        <v>535.91000000500003</v>
      </c>
      <c r="I133" s="63">
        <v>0.19850000000000001</v>
      </c>
      <c r="J133" s="63">
        <v>19.68</v>
      </c>
      <c r="K133" s="63">
        <v>10.094999999999999</v>
      </c>
      <c r="L133" s="63">
        <v>2.6899999995000003</v>
      </c>
      <c r="M133" s="63">
        <v>258.58999999999997</v>
      </c>
      <c r="N133" s="63">
        <v>392.7</v>
      </c>
      <c r="O133" s="63">
        <v>65.55</v>
      </c>
      <c r="P133" s="63">
        <v>2.94</v>
      </c>
    </row>
    <row r="134" spans="1:16" ht="15" customHeight="1">
      <c r="A134" s="27">
        <v>5</v>
      </c>
      <c r="B134" s="74" t="s">
        <v>19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</row>
    <row r="135" spans="1:16" ht="39.6" customHeight="1">
      <c r="B135" s="45" t="s">
        <v>182</v>
      </c>
      <c r="C135" s="33" t="s">
        <v>183</v>
      </c>
      <c r="D135" s="64">
        <v>60</v>
      </c>
      <c r="E135" s="29">
        <v>1.5</v>
      </c>
      <c r="F135" s="29">
        <v>5.16</v>
      </c>
      <c r="G135" s="29">
        <v>8.4</v>
      </c>
      <c r="H135" s="29">
        <v>85.74</v>
      </c>
      <c r="I135" s="29">
        <v>0</v>
      </c>
      <c r="J135" s="29">
        <v>5.28</v>
      </c>
      <c r="K135" s="29">
        <v>0</v>
      </c>
      <c r="L135" s="29">
        <v>2.4599999999999995</v>
      </c>
      <c r="M135" s="29">
        <v>9.6600000000000019</v>
      </c>
      <c r="N135" s="29">
        <v>14.34</v>
      </c>
      <c r="O135" s="29">
        <v>5.82</v>
      </c>
      <c r="P135" s="29">
        <v>0.42</v>
      </c>
    </row>
    <row r="136" spans="1:16" ht="41.45" customHeight="1">
      <c r="B136" s="45" t="s">
        <v>129</v>
      </c>
      <c r="C136" s="33" t="s">
        <v>94</v>
      </c>
      <c r="D136" s="64" t="s">
        <v>168</v>
      </c>
      <c r="E136" s="29">
        <v>1.4669999999999999</v>
      </c>
      <c r="F136" s="29">
        <v>4.0860000000000003</v>
      </c>
      <c r="G136" s="29">
        <v>8.7810000000000006</v>
      </c>
      <c r="H136" s="29">
        <v>77.765999999999991</v>
      </c>
      <c r="I136" s="29">
        <v>5.0000000000000001E-4</v>
      </c>
      <c r="J136" s="29">
        <v>5.0000000000000001E-3</v>
      </c>
      <c r="K136" s="29">
        <v>9.6</v>
      </c>
      <c r="L136" s="29">
        <v>2.0049999999999999</v>
      </c>
      <c r="M136" s="29">
        <v>40.699999999999996</v>
      </c>
      <c r="N136" s="29">
        <v>21.6</v>
      </c>
      <c r="O136" s="29">
        <v>43.7</v>
      </c>
      <c r="P136" s="29">
        <v>1</v>
      </c>
    </row>
    <row r="137" spans="1:16" ht="36" customHeight="1">
      <c r="B137" s="45" t="s">
        <v>184</v>
      </c>
      <c r="C137" s="33" t="s">
        <v>210</v>
      </c>
      <c r="D137" s="64" t="s">
        <v>171</v>
      </c>
      <c r="E137" s="29">
        <v>16.32</v>
      </c>
      <c r="F137" s="29">
        <v>16.079999999999998</v>
      </c>
      <c r="G137" s="29">
        <v>25.2</v>
      </c>
      <c r="H137" s="29">
        <v>321.60000000000002</v>
      </c>
      <c r="I137" s="29">
        <v>0</v>
      </c>
      <c r="J137" s="29">
        <v>0.24</v>
      </c>
      <c r="K137" s="29">
        <v>30.72</v>
      </c>
      <c r="L137" s="29">
        <v>4.08</v>
      </c>
      <c r="M137" s="29">
        <v>41.52</v>
      </c>
      <c r="N137" s="29">
        <v>15.36</v>
      </c>
      <c r="O137" s="29">
        <v>210.24</v>
      </c>
      <c r="P137" s="29">
        <v>2.64</v>
      </c>
    </row>
    <row r="138" spans="1:16" ht="15" customHeight="1">
      <c r="B138" s="45" t="s">
        <v>195</v>
      </c>
      <c r="C138" s="33" t="s">
        <v>194</v>
      </c>
      <c r="D138" s="64">
        <v>200</v>
      </c>
      <c r="E138" s="29">
        <v>0.18</v>
      </c>
      <c r="F138" s="29">
        <v>0.04</v>
      </c>
      <c r="G138" s="29">
        <v>25.22</v>
      </c>
      <c r="H138" s="29">
        <v>104.6</v>
      </c>
      <c r="I138" s="29">
        <v>0.01</v>
      </c>
      <c r="J138" s="29">
        <v>4.4800000000000004</v>
      </c>
      <c r="K138" s="29">
        <v>0</v>
      </c>
      <c r="L138" s="29">
        <v>3.46</v>
      </c>
      <c r="M138" s="29">
        <v>7.94</v>
      </c>
      <c r="N138" s="29">
        <v>4.7</v>
      </c>
      <c r="O138" s="29">
        <v>2.72</v>
      </c>
      <c r="P138" s="29">
        <v>0.13</v>
      </c>
    </row>
    <row r="139" spans="1:16" ht="15" customHeight="1">
      <c r="B139" s="45" t="s">
        <v>140</v>
      </c>
      <c r="C139" s="33" t="s">
        <v>20</v>
      </c>
      <c r="D139" s="64">
        <v>30</v>
      </c>
      <c r="E139" s="29">
        <v>2.3010000000000002</v>
      </c>
      <c r="F139" s="29">
        <v>0.20100000000000001</v>
      </c>
      <c r="G139" s="29">
        <v>14.798999999999999</v>
      </c>
      <c r="H139" s="29">
        <v>70.209000000000003</v>
      </c>
      <c r="I139" s="29">
        <v>0</v>
      </c>
      <c r="J139" s="29">
        <v>0</v>
      </c>
      <c r="K139" s="29">
        <v>0</v>
      </c>
      <c r="L139" s="29">
        <v>0.3</v>
      </c>
      <c r="M139" s="29">
        <v>6</v>
      </c>
      <c r="N139" s="29">
        <v>19.5</v>
      </c>
      <c r="O139" s="29">
        <v>4.2</v>
      </c>
      <c r="P139" s="29">
        <v>0.3</v>
      </c>
    </row>
    <row r="140" spans="1:16" ht="15" customHeight="1">
      <c r="B140" s="45" t="s">
        <v>143</v>
      </c>
      <c r="C140" s="33" t="s">
        <v>21</v>
      </c>
      <c r="D140" s="64">
        <v>40</v>
      </c>
      <c r="E140" s="29">
        <v>2.6</v>
      </c>
      <c r="F140" s="29">
        <v>0.5</v>
      </c>
      <c r="G140" s="29">
        <v>15.8</v>
      </c>
      <c r="H140" s="29">
        <v>78.099999999999994</v>
      </c>
      <c r="I140" s="29">
        <v>0.1</v>
      </c>
      <c r="J140" s="29">
        <v>0</v>
      </c>
      <c r="K140" s="29">
        <v>0</v>
      </c>
      <c r="L140" s="29">
        <v>0.6</v>
      </c>
      <c r="M140" s="29">
        <v>11.6</v>
      </c>
      <c r="N140" s="29">
        <v>60</v>
      </c>
      <c r="O140" s="29">
        <v>18.8</v>
      </c>
      <c r="P140" s="29">
        <v>1.6</v>
      </c>
    </row>
    <row r="141" spans="1:16" ht="15" customHeight="1">
      <c r="A141" s="27">
        <v>5</v>
      </c>
      <c r="B141" s="45"/>
      <c r="C141" s="33" t="s">
        <v>18</v>
      </c>
      <c r="D141" s="64">
        <v>980</v>
      </c>
      <c r="E141" s="63">
        <v>24.368000000000002</v>
      </c>
      <c r="F141" s="63">
        <v>26.067</v>
      </c>
      <c r="G141" s="63">
        <v>98.2</v>
      </c>
      <c r="H141" s="63">
        <v>738.01499999999999</v>
      </c>
      <c r="I141" s="63">
        <v>0.1105</v>
      </c>
      <c r="J141" s="63">
        <v>10.005000000000001</v>
      </c>
      <c r="K141" s="63">
        <v>40.32</v>
      </c>
      <c r="L141" s="63">
        <v>12.904999999999999</v>
      </c>
      <c r="M141" s="63">
        <v>117.41999999999999</v>
      </c>
      <c r="N141" s="63">
        <v>135.5</v>
      </c>
      <c r="O141" s="63">
        <v>285.48</v>
      </c>
      <c r="P141" s="63">
        <v>6.09</v>
      </c>
    </row>
    <row r="142" spans="1:16" ht="15" customHeight="1">
      <c r="B142" s="70" t="s">
        <v>173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</row>
    <row r="143" spans="1:16" ht="32.1" customHeight="1">
      <c r="B143" s="45" t="s">
        <v>207</v>
      </c>
      <c r="C143" s="33" t="s">
        <v>206</v>
      </c>
      <c r="D143" s="64" t="s">
        <v>174</v>
      </c>
      <c r="E143" s="29">
        <v>10.5</v>
      </c>
      <c r="F143" s="29">
        <v>9.9199999999999982</v>
      </c>
      <c r="G143" s="29">
        <v>53.080000000000013</v>
      </c>
      <c r="H143" s="29">
        <v>345.6</v>
      </c>
      <c r="I143" s="29">
        <v>0.23099999999999996</v>
      </c>
      <c r="J143" s="29">
        <v>0.1</v>
      </c>
      <c r="K143" s="29">
        <v>0.03</v>
      </c>
      <c r="L143" s="29">
        <v>3.5999999999999996</v>
      </c>
      <c r="M143" s="29">
        <v>66.2</v>
      </c>
      <c r="N143" s="29">
        <v>72.400000000000006</v>
      </c>
      <c r="O143" s="29">
        <v>190.9</v>
      </c>
      <c r="P143" s="29">
        <v>1.97</v>
      </c>
    </row>
    <row r="144" spans="1:16" ht="15" customHeight="1">
      <c r="B144" s="45" t="s">
        <v>172</v>
      </c>
      <c r="C144" s="33" t="s">
        <v>208</v>
      </c>
      <c r="D144" s="64">
        <v>200</v>
      </c>
      <c r="E144" s="29">
        <v>0.16</v>
      </c>
      <c r="F144" s="29">
        <v>0.16</v>
      </c>
      <c r="G144" s="29">
        <v>27.88</v>
      </c>
      <c r="H144" s="29">
        <v>113.6</v>
      </c>
      <c r="I144" s="29">
        <v>0</v>
      </c>
      <c r="J144" s="29">
        <v>0.02</v>
      </c>
      <c r="K144" s="29">
        <v>0.9</v>
      </c>
      <c r="L144" s="29">
        <v>0.08</v>
      </c>
      <c r="M144" s="29">
        <v>14.18</v>
      </c>
      <c r="N144" s="29">
        <v>5.14</v>
      </c>
      <c r="O144" s="29">
        <v>4.4000000000000004</v>
      </c>
      <c r="P144" s="29">
        <v>0.96</v>
      </c>
    </row>
    <row r="145" spans="1:16" ht="15" customHeight="1">
      <c r="B145" s="63"/>
      <c r="C145" s="33" t="s">
        <v>18</v>
      </c>
      <c r="D145" s="64">
        <v>360</v>
      </c>
      <c r="E145" s="63">
        <v>10.66</v>
      </c>
      <c r="F145" s="63">
        <v>10.079999999999998</v>
      </c>
      <c r="G145" s="63">
        <v>80.960000000000008</v>
      </c>
      <c r="H145" s="63">
        <v>459.20000000000005</v>
      </c>
      <c r="I145" s="63">
        <v>0.23099999999999996</v>
      </c>
      <c r="J145" s="63">
        <v>0.12000000000000001</v>
      </c>
      <c r="K145" s="63">
        <v>0.93</v>
      </c>
      <c r="L145" s="63">
        <v>3.6799999999999997</v>
      </c>
      <c r="M145" s="63">
        <v>80.38</v>
      </c>
      <c r="N145" s="63">
        <v>77.540000000000006</v>
      </c>
      <c r="O145" s="63">
        <v>195.3</v>
      </c>
      <c r="P145" s="63">
        <v>2.9299999999999997</v>
      </c>
    </row>
    <row r="146" spans="1:16" ht="15" customHeight="1">
      <c r="A146" s="27">
        <v>5</v>
      </c>
      <c r="B146" s="63"/>
      <c r="C146" s="63" t="s">
        <v>28</v>
      </c>
      <c r="D146" s="64">
        <v>1890</v>
      </c>
      <c r="E146" s="63">
        <v>61.763000000000005</v>
      </c>
      <c r="F146" s="63">
        <v>53.111999999999995</v>
      </c>
      <c r="G146" s="63">
        <v>248.08</v>
      </c>
      <c r="H146" s="63">
        <v>1733.1250000050002</v>
      </c>
      <c r="I146" s="63">
        <v>0.53999999999999992</v>
      </c>
      <c r="J146" s="63">
        <v>29.805000000000003</v>
      </c>
      <c r="K146" s="63">
        <v>51.344999999999999</v>
      </c>
      <c r="L146" s="63">
        <v>19.2749999995</v>
      </c>
      <c r="M146" s="63">
        <v>456.39</v>
      </c>
      <c r="N146" s="63">
        <v>605.74</v>
      </c>
      <c r="O146" s="63">
        <v>546.33000000000004</v>
      </c>
      <c r="P146" s="63">
        <v>11.959999999999999</v>
      </c>
    </row>
    <row r="147" spans="1:16">
      <c r="B147" s="62"/>
      <c r="C147" s="62"/>
      <c r="D147" s="65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</row>
  </sheetData>
  <mergeCells count="50">
    <mergeCell ref="B115:P115"/>
    <mergeCell ref="B24:P24"/>
    <mergeCell ref="B55:P55"/>
    <mergeCell ref="B84:P84"/>
    <mergeCell ref="B134:P134"/>
    <mergeCell ref="B103:P103"/>
    <mergeCell ref="B94:B95"/>
    <mergeCell ref="C94:C95"/>
    <mergeCell ref="D94:D95"/>
    <mergeCell ref="E94:G94"/>
    <mergeCell ref="H94:H95"/>
    <mergeCell ref="I94:L94"/>
    <mergeCell ref="M94:P94"/>
    <mergeCell ref="B66:P66"/>
    <mergeCell ref="B46:P46"/>
    <mergeCell ref="B37:P37"/>
    <mergeCell ref="B73:P73"/>
    <mergeCell ref="B96:P96"/>
    <mergeCell ref="M5:P5"/>
    <mergeCell ref="B7:P7"/>
    <mergeCell ref="B13:P13"/>
    <mergeCell ref="B5:B6"/>
    <mergeCell ref="C5:C6"/>
    <mergeCell ref="D5:D6"/>
    <mergeCell ref="E5:G5"/>
    <mergeCell ref="H5:H6"/>
    <mergeCell ref="I5:L5"/>
    <mergeCell ref="I35:L35"/>
    <mergeCell ref="M35:P35"/>
    <mergeCell ref="B64:B65"/>
    <mergeCell ref="C64:C65"/>
    <mergeCell ref="D64:D65"/>
    <mergeCell ref="E64:G64"/>
    <mergeCell ref="H64:H65"/>
    <mergeCell ref="I64:L64"/>
    <mergeCell ref="M64:P64"/>
    <mergeCell ref="B35:B36"/>
    <mergeCell ref="C35:C36"/>
    <mergeCell ref="D35:D36"/>
    <mergeCell ref="E35:G35"/>
    <mergeCell ref="H35:H36"/>
    <mergeCell ref="B142:P142"/>
    <mergeCell ref="D125:D126"/>
    <mergeCell ref="E125:G125"/>
    <mergeCell ref="H125:H126"/>
    <mergeCell ref="I125:L125"/>
    <mergeCell ref="M125:P125"/>
    <mergeCell ref="B127:P127"/>
    <mergeCell ref="B125:B126"/>
    <mergeCell ref="C125:C126"/>
  </mergeCells>
  <pageMargins left="0.51181102362204722" right="0.51181102362204722" top="0.74803149606299213" bottom="0.35433070866141736" header="0.31496062992125984" footer="0.31496062992125984"/>
  <pageSetup paperSize="9" scale="63" fitToHeight="0" orientation="landscape" r:id="rId1"/>
  <rowBreaks count="4" manualBreakCount="4">
    <brk id="30" max="16383" man="1"/>
    <brk id="59" max="16383" man="1"/>
    <brk id="89" max="16383" man="1"/>
    <brk id="1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workbookViewId="0">
      <selection activeCell="F5" sqref="F5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85" t="s">
        <v>212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20" ht="75" customHeight="1" thickBot="1">
      <c r="B3" s="21" t="s">
        <v>29</v>
      </c>
      <c r="C3" s="92" t="s">
        <v>3</v>
      </c>
      <c r="D3" s="92"/>
      <c r="E3" s="92"/>
      <c r="F3" s="92" t="s">
        <v>30</v>
      </c>
      <c r="G3" s="92" t="s">
        <v>5</v>
      </c>
      <c r="H3" s="92"/>
      <c r="I3" s="92"/>
      <c r="J3" s="92"/>
      <c r="K3" s="92" t="s">
        <v>6</v>
      </c>
      <c r="L3" s="92"/>
      <c r="M3" s="92"/>
      <c r="N3" s="92"/>
      <c r="P3" s="89" t="s">
        <v>34</v>
      </c>
      <c r="Q3" s="86" t="s">
        <v>3</v>
      </c>
      <c r="R3" s="87"/>
      <c r="S3" s="88"/>
      <c r="T3" s="2" t="s">
        <v>32</v>
      </c>
    </row>
    <row r="4" spans="2:20" ht="19.5" customHeight="1" thickBot="1">
      <c r="B4" s="22"/>
      <c r="C4" s="21" t="s">
        <v>7</v>
      </c>
      <c r="D4" s="21" t="s">
        <v>8</v>
      </c>
      <c r="E4" s="21" t="s">
        <v>9</v>
      </c>
      <c r="F4" s="92"/>
      <c r="G4" s="21" t="s">
        <v>31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P4" s="90"/>
      <c r="Q4" s="3" t="s">
        <v>7</v>
      </c>
      <c r="R4" s="3" t="s">
        <v>8</v>
      </c>
      <c r="S4" s="3" t="s">
        <v>9</v>
      </c>
      <c r="T4" s="4" t="s">
        <v>33</v>
      </c>
    </row>
    <row r="5" spans="2:20" ht="16.5" customHeight="1" thickBot="1">
      <c r="B5" s="23">
        <v>1</v>
      </c>
      <c r="C5" s="24">
        <v>73.138999999999996</v>
      </c>
      <c r="D5" s="24">
        <v>67.643000000000001</v>
      </c>
      <c r="E5" s="24">
        <v>245.49699999999999</v>
      </c>
      <c r="F5" s="24">
        <v>1939.9169999999999</v>
      </c>
      <c r="G5" s="24">
        <v>0.5756</v>
      </c>
      <c r="H5" s="24">
        <v>75.375</v>
      </c>
      <c r="I5" s="24">
        <v>100.331</v>
      </c>
      <c r="J5" s="24">
        <v>9.7325999999999997</v>
      </c>
      <c r="K5" s="24">
        <v>595.63900000000001</v>
      </c>
      <c r="L5" s="24">
        <v>737.81700000000001</v>
      </c>
      <c r="M5" s="24">
        <v>411.6099999999999</v>
      </c>
      <c r="N5" s="24">
        <v>11.686199999999999</v>
      </c>
      <c r="P5" s="91"/>
      <c r="Q5" s="5" t="s">
        <v>35</v>
      </c>
      <c r="R5" s="5" t="s">
        <v>36</v>
      </c>
      <c r="S5" s="5" t="s">
        <v>37</v>
      </c>
      <c r="T5" s="6" t="s">
        <v>38</v>
      </c>
    </row>
    <row r="6" spans="2:20" ht="16.5" customHeight="1" thickBot="1">
      <c r="B6" s="23">
        <v>2</v>
      </c>
      <c r="C6" s="24">
        <v>60.198500000000003</v>
      </c>
      <c r="D6" s="24">
        <v>80.983500000000006</v>
      </c>
      <c r="E6" s="24">
        <v>279.54700000000003</v>
      </c>
      <c r="F6" s="24">
        <v>2092.9390000050003</v>
      </c>
      <c r="G6" s="24">
        <v>204.31800000000004</v>
      </c>
      <c r="H6" s="24">
        <v>43.847999999999999</v>
      </c>
      <c r="I6" s="24">
        <v>1.4889999999999999</v>
      </c>
      <c r="J6" s="24">
        <v>14.820999999499998</v>
      </c>
      <c r="K6" s="24">
        <v>587.02200000000005</v>
      </c>
      <c r="L6" s="24">
        <v>929.61300000000006</v>
      </c>
      <c r="M6" s="24">
        <v>667.21699999999998</v>
      </c>
      <c r="N6" s="24">
        <v>19.556000000000001</v>
      </c>
      <c r="P6" s="7" t="s">
        <v>39</v>
      </c>
      <c r="Q6" s="8">
        <v>313.75925000000007</v>
      </c>
      <c r="R6" s="8">
        <v>324.44559090909092</v>
      </c>
      <c r="S6" s="8">
        <v>1254.3897613636364</v>
      </c>
      <c r="T6" s="8">
        <v>9319.4961363736365</v>
      </c>
    </row>
    <row r="7" spans="2:20" ht="16.5" customHeight="1" thickBot="1">
      <c r="B7" s="23">
        <v>3</v>
      </c>
      <c r="C7" s="24">
        <v>45.869750000000003</v>
      </c>
      <c r="D7" s="24">
        <v>59.82659090909091</v>
      </c>
      <c r="E7" s="24">
        <v>265.28926136363634</v>
      </c>
      <c r="F7" s="24">
        <v>1829.9291363636364</v>
      </c>
      <c r="G7" s="24">
        <v>0.6759772727272727</v>
      </c>
      <c r="H7" s="24">
        <v>53.360272727272729</v>
      </c>
      <c r="I7" s="24">
        <v>28.053681818181815</v>
      </c>
      <c r="J7" s="24">
        <v>9.3702727272727273</v>
      </c>
      <c r="K7" s="24">
        <v>530.42113636363638</v>
      </c>
      <c r="L7" s="24">
        <v>852.12590909090909</v>
      </c>
      <c r="M7" s="24">
        <v>239.81077272727273</v>
      </c>
      <c r="N7" s="24">
        <v>12.915136363636362</v>
      </c>
      <c r="P7" s="7" t="s">
        <v>40</v>
      </c>
      <c r="Q7" s="8">
        <v>31.375925000000006</v>
      </c>
      <c r="R7" s="8">
        <v>32.444559090909095</v>
      </c>
      <c r="S7" s="8">
        <v>125.43897613636364</v>
      </c>
      <c r="T7" s="8">
        <v>931.94961363736365</v>
      </c>
    </row>
    <row r="8" spans="2:20" ht="16.5" customHeight="1">
      <c r="B8" s="23">
        <v>4</v>
      </c>
      <c r="C8" s="24">
        <v>72.789000000000001</v>
      </c>
      <c r="D8" s="24">
        <v>62.880499999999998</v>
      </c>
      <c r="E8" s="24">
        <v>215.97649999999999</v>
      </c>
      <c r="F8" s="24">
        <v>1723.5860000000002</v>
      </c>
      <c r="G8" s="24">
        <v>200.12</v>
      </c>
      <c r="H8" s="24">
        <v>41.01</v>
      </c>
      <c r="I8" s="24">
        <v>3.0300000000000002</v>
      </c>
      <c r="J8" s="24">
        <v>7.9675000000000002</v>
      </c>
      <c r="K8" s="24">
        <v>297.66200000000003</v>
      </c>
      <c r="L8" s="24">
        <v>639.11399999999992</v>
      </c>
      <c r="M8" s="24">
        <v>612.154</v>
      </c>
      <c r="N8" s="24">
        <v>15.913</v>
      </c>
    </row>
    <row r="9" spans="2:20" ht="16.5" customHeight="1">
      <c r="B9" s="23">
        <v>5</v>
      </c>
      <c r="C9" s="24">
        <v>61.763000000000005</v>
      </c>
      <c r="D9" s="24">
        <v>53.111999999999995</v>
      </c>
      <c r="E9" s="24">
        <v>248.08</v>
      </c>
      <c r="F9" s="24">
        <v>1733.1250000050002</v>
      </c>
      <c r="G9" s="24">
        <v>0.53999999999999992</v>
      </c>
      <c r="H9" s="24">
        <v>29.805000000000003</v>
      </c>
      <c r="I9" s="24">
        <v>51.344999999999999</v>
      </c>
      <c r="J9" s="24">
        <v>19.2749999995</v>
      </c>
      <c r="K9" s="24">
        <v>456.39</v>
      </c>
      <c r="L9" s="24">
        <v>605.74</v>
      </c>
      <c r="M9" s="24">
        <v>546.33000000000004</v>
      </c>
      <c r="N9" s="24">
        <v>11.959999999999999</v>
      </c>
    </row>
    <row r="10" spans="2:20" ht="16.5" hidden="1" customHeight="1">
      <c r="B10" s="23">
        <v>6</v>
      </c>
      <c r="C10" s="24" t="e">
        <v>#REF!</v>
      </c>
      <c r="D10" s="24" t="e">
        <v>#REF!</v>
      </c>
      <c r="E10" s="24" t="e">
        <v>#REF!</v>
      </c>
      <c r="F10" s="24" t="e">
        <v>#REF!</v>
      </c>
      <c r="G10" s="24" t="e">
        <v>#REF!</v>
      </c>
      <c r="H10" s="24" t="e">
        <v>#REF!</v>
      </c>
      <c r="I10" s="24" t="e">
        <v>#REF!</v>
      </c>
      <c r="J10" s="24" t="e">
        <v>#REF!</v>
      </c>
      <c r="K10" s="24" t="e">
        <v>#REF!</v>
      </c>
      <c r="L10" s="24" t="e">
        <v>#REF!</v>
      </c>
      <c r="M10" s="24" t="e">
        <v>#REF!</v>
      </c>
      <c r="N10" s="24" t="e">
        <v>#REF!</v>
      </c>
    </row>
    <row r="11" spans="2:20" ht="16.5" hidden="1" customHeight="1">
      <c r="B11" s="23">
        <v>7</v>
      </c>
      <c r="C11" s="24" t="e">
        <v>#REF!</v>
      </c>
      <c r="D11" s="24" t="e">
        <v>#REF!</v>
      </c>
      <c r="E11" s="24" t="e">
        <v>#REF!</v>
      </c>
      <c r="F11" s="24" t="e">
        <v>#REF!</v>
      </c>
      <c r="G11" s="24" t="e">
        <v>#REF!</v>
      </c>
      <c r="H11" s="24" t="e">
        <v>#REF!</v>
      </c>
      <c r="I11" s="24" t="e">
        <v>#REF!</v>
      </c>
      <c r="J11" s="24" t="e">
        <v>#REF!</v>
      </c>
      <c r="K11" s="24" t="e">
        <v>#REF!</v>
      </c>
      <c r="L11" s="24" t="e">
        <v>#REF!</v>
      </c>
      <c r="M11" s="24" t="e">
        <v>#REF!</v>
      </c>
      <c r="N11" s="24" t="e">
        <v>#REF!</v>
      </c>
    </row>
    <row r="12" spans="2:20" ht="16.5" hidden="1" customHeight="1">
      <c r="B12" s="23">
        <v>8</v>
      </c>
      <c r="C12" s="24" t="e">
        <v>#REF!</v>
      </c>
      <c r="D12" s="24" t="e">
        <v>#REF!</v>
      </c>
      <c r="E12" s="24" t="e">
        <v>#REF!</v>
      </c>
      <c r="F12" s="24" t="e">
        <v>#REF!</v>
      </c>
      <c r="G12" s="24" t="e">
        <v>#REF!</v>
      </c>
      <c r="H12" s="24" t="e">
        <v>#REF!</v>
      </c>
      <c r="I12" s="24" t="e">
        <v>#REF!</v>
      </c>
      <c r="J12" s="24" t="e">
        <v>#REF!</v>
      </c>
      <c r="K12" s="24" t="e">
        <v>#REF!</v>
      </c>
      <c r="L12" s="24" t="e">
        <v>#REF!</v>
      </c>
      <c r="M12" s="24" t="e">
        <v>#REF!</v>
      </c>
      <c r="N12" s="24" t="e">
        <v>#REF!</v>
      </c>
    </row>
    <row r="13" spans="2:20" ht="16.5" hidden="1" customHeight="1">
      <c r="B13" s="23">
        <v>9</v>
      </c>
      <c r="C13" s="24" t="e">
        <v>#REF!</v>
      </c>
      <c r="D13" s="24" t="e">
        <v>#REF!</v>
      </c>
      <c r="E13" s="24" t="e">
        <v>#REF!</v>
      </c>
      <c r="F13" s="24" t="e">
        <v>#REF!</v>
      </c>
      <c r="G13" s="24" t="e">
        <v>#REF!</v>
      </c>
      <c r="H13" s="24" t="e">
        <v>#REF!</v>
      </c>
      <c r="I13" s="24" t="e">
        <v>#REF!</v>
      </c>
      <c r="J13" s="24" t="e">
        <v>#REF!</v>
      </c>
      <c r="K13" s="24" t="e">
        <v>#REF!</v>
      </c>
      <c r="L13" s="24" t="e">
        <v>#REF!</v>
      </c>
      <c r="M13" s="24" t="e">
        <v>#REF!</v>
      </c>
      <c r="N13" s="24" t="e">
        <v>#REF!</v>
      </c>
    </row>
    <row r="14" spans="2:20" ht="15.75" hidden="1">
      <c r="B14" s="23">
        <v>10</v>
      </c>
      <c r="C14" s="24" t="e">
        <v>#REF!</v>
      </c>
      <c r="D14" s="24" t="e">
        <v>#REF!</v>
      </c>
      <c r="E14" s="24" t="e">
        <v>#REF!</v>
      </c>
      <c r="F14" s="24" t="e">
        <v>#REF!</v>
      </c>
      <c r="G14" s="24" t="e">
        <v>#REF!</v>
      </c>
      <c r="H14" s="24" t="e">
        <v>#REF!</v>
      </c>
      <c r="I14" s="24" t="e">
        <v>#REF!</v>
      </c>
      <c r="J14" s="24" t="e">
        <v>#REF!</v>
      </c>
      <c r="K14" s="24" t="e">
        <v>#REF!</v>
      </c>
      <c r="L14" s="24" t="e">
        <v>#REF!</v>
      </c>
      <c r="M14" s="24" t="e">
        <v>#REF!</v>
      </c>
      <c r="N14" s="24" t="e">
        <v>#REF!</v>
      </c>
    </row>
    <row r="15" spans="2:20" ht="31.5">
      <c r="B15" s="25" t="s">
        <v>211</v>
      </c>
      <c r="C15" s="26">
        <v>313.75925000000007</v>
      </c>
      <c r="D15" s="26">
        <v>324.44559090909092</v>
      </c>
      <c r="E15" s="26">
        <v>1254.3897613636364</v>
      </c>
      <c r="F15" s="26">
        <v>9319.4961363736365</v>
      </c>
      <c r="G15" s="26">
        <v>406.22957727272734</v>
      </c>
      <c r="H15" s="26">
        <v>243.39827272727274</v>
      </c>
      <c r="I15" s="26">
        <v>184.24868181818181</v>
      </c>
      <c r="J15" s="26">
        <v>61.166372726272726</v>
      </c>
      <c r="K15" s="26">
        <v>2467.1341363636366</v>
      </c>
      <c r="L15" s="26">
        <v>3764.4099090909094</v>
      </c>
      <c r="M15" s="26">
        <v>2477.1217727272724</v>
      </c>
      <c r="N15" s="26">
        <v>72.030336363636351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opLeftCell="A4" workbookViewId="0">
      <selection activeCell="D8" sqref="D8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94" t="s">
        <v>214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12" ht="15" customHeight="1">
      <c r="J3" s="95" t="s">
        <v>46</v>
      </c>
      <c r="K3" s="95"/>
      <c r="L3" s="95"/>
    </row>
    <row r="4" spans="2:12">
      <c r="B4" s="9"/>
    </row>
    <row r="5" spans="2:12" ht="35.25" customHeight="1">
      <c r="B5" s="93" t="s">
        <v>47</v>
      </c>
      <c r="C5" s="93" t="s">
        <v>48</v>
      </c>
      <c r="D5" s="93" t="s">
        <v>49</v>
      </c>
      <c r="E5" s="93" t="s">
        <v>84</v>
      </c>
      <c r="F5" s="93" t="s">
        <v>213</v>
      </c>
      <c r="G5" s="93" t="s">
        <v>79</v>
      </c>
      <c r="H5" s="93" t="s">
        <v>50</v>
      </c>
      <c r="I5" s="93" t="s">
        <v>51</v>
      </c>
      <c r="J5" s="93" t="s">
        <v>50</v>
      </c>
      <c r="K5" s="93" t="s">
        <v>52</v>
      </c>
      <c r="L5" s="93" t="s">
        <v>50</v>
      </c>
    </row>
    <row r="6" spans="2:12" ht="27.7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ht="16.5" customHeight="1">
      <c r="B7" s="43">
        <v>1</v>
      </c>
      <c r="C7" s="44" t="s">
        <v>53</v>
      </c>
      <c r="D7" s="43">
        <v>150</v>
      </c>
      <c r="E7" s="43">
        <v>90</v>
      </c>
      <c r="F7" s="43">
        <v>450</v>
      </c>
      <c r="G7" s="43">
        <v>430</v>
      </c>
      <c r="H7" s="43">
        <v>96</v>
      </c>
      <c r="I7" s="43">
        <v>20</v>
      </c>
      <c r="J7" s="43">
        <v>4</v>
      </c>
      <c r="K7" s="43" t="s">
        <v>54</v>
      </c>
      <c r="L7" s="43" t="s">
        <v>54</v>
      </c>
    </row>
    <row r="8" spans="2:12" ht="16.5" customHeight="1">
      <c r="B8" s="43">
        <v>2</v>
      </c>
      <c r="C8" s="44" t="s">
        <v>55</v>
      </c>
      <c r="D8" s="43">
        <v>15</v>
      </c>
      <c r="E8" s="43">
        <v>9</v>
      </c>
      <c r="F8" s="43">
        <v>45</v>
      </c>
      <c r="G8" s="43">
        <v>45</v>
      </c>
      <c r="H8" s="43">
        <v>100</v>
      </c>
      <c r="I8" s="43" t="s">
        <v>54</v>
      </c>
      <c r="J8" s="43" t="s">
        <v>54</v>
      </c>
      <c r="K8" s="43" t="s">
        <v>54</v>
      </c>
      <c r="L8" s="43" t="s">
        <v>54</v>
      </c>
    </row>
    <row r="9" spans="2:12" ht="16.5" customHeight="1">
      <c r="B9" s="43">
        <v>3</v>
      </c>
      <c r="C9" s="44" t="s">
        <v>56</v>
      </c>
      <c r="D9" s="43">
        <v>45</v>
      </c>
      <c r="E9" s="43">
        <v>27</v>
      </c>
      <c r="F9" s="43">
        <v>135</v>
      </c>
      <c r="G9" s="43">
        <v>135</v>
      </c>
      <c r="H9" s="43">
        <v>100</v>
      </c>
      <c r="I9" s="43" t="s">
        <v>54</v>
      </c>
      <c r="J9" s="43" t="s">
        <v>54</v>
      </c>
      <c r="K9" s="43" t="s">
        <v>54</v>
      </c>
      <c r="L9" s="43" t="s">
        <v>54</v>
      </c>
    </row>
    <row r="10" spans="2:12" ht="16.5" customHeight="1">
      <c r="B10" s="43">
        <v>4</v>
      </c>
      <c r="C10" s="44" t="s">
        <v>57</v>
      </c>
      <c r="D10" s="43">
        <v>15</v>
      </c>
      <c r="E10" s="43">
        <v>9</v>
      </c>
      <c r="F10" s="43">
        <v>45</v>
      </c>
      <c r="G10" s="43">
        <v>45</v>
      </c>
      <c r="H10" s="43">
        <v>100</v>
      </c>
      <c r="I10" s="43" t="s">
        <v>54</v>
      </c>
      <c r="J10" s="43" t="s">
        <v>54</v>
      </c>
      <c r="K10" s="43" t="s">
        <v>54</v>
      </c>
      <c r="L10" s="43" t="s">
        <v>54</v>
      </c>
    </row>
    <row r="11" spans="2:12" ht="16.5" customHeight="1">
      <c r="B11" s="43">
        <v>5</v>
      </c>
      <c r="C11" s="44" t="s">
        <v>58</v>
      </c>
      <c r="D11" s="43">
        <v>187</v>
      </c>
      <c r="E11" s="43">
        <v>112</v>
      </c>
      <c r="F11" s="43">
        <v>560</v>
      </c>
      <c r="G11" s="43">
        <v>560</v>
      </c>
      <c r="H11" s="43">
        <v>100</v>
      </c>
      <c r="I11" s="43" t="s">
        <v>54</v>
      </c>
      <c r="J11" s="43" t="s">
        <v>54</v>
      </c>
      <c r="K11" s="43" t="s">
        <v>54</v>
      </c>
      <c r="L11" s="43" t="s">
        <v>54</v>
      </c>
    </row>
    <row r="12" spans="2:12" ht="16.5" customHeight="1">
      <c r="B12" s="43">
        <v>6</v>
      </c>
      <c r="C12" s="44" t="s">
        <v>59</v>
      </c>
      <c r="D12" s="43">
        <v>280</v>
      </c>
      <c r="E12" s="43">
        <v>168</v>
      </c>
      <c r="F12" s="43">
        <v>840</v>
      </c>
      <c r="G12" s="43">
        <v>840</v>
      </c>
      <c r="H12" s="43">
        <v>100</v>
      </c>
      <c r="I12" s="43" t="s">
        <v>54</v>
      </c>
      <c r="J12" s="43" t="s">
        <v>54</v>
      </c>
      <c r="K12" s="43" t="s">
        <v>54</v>
      </c>
      <c r="L12" s="43" t="s">
        <v>54</v>
      </c>
    </row>
    <row r="13" spans="2:12" ht="16.5" customHeight="1">
      <c r="B13" s="43">
        <v>7</v>
      </c>
      <c r="C13" s="44" t="s">
        <v>60</v>
      </c>
      <c r="D13" s="43">
        <v>185</v>
      </c>
      <c r="E13" s="43">
        <v>111</v>
      </c>
      <c r="F13" s="43">
        <v>555</v>
      </c>
      <c r="G13" s="43">
        <v>600</v>
      </c>
      <c r="H13" s="43">
        <v>108</v>
      </c>
      <c r="I13" s="43" t="s">
        <v>54</v>
      </c>
      <c r="J13" s="43" t="s">
        <v>54</v>
      </c>
      <c r="K13" s="43">
        <v>45</v>
      </c>
      <c r="L13" s="43">
        <v>8</v>
      </c>
    </row>
    <row r="14" spans="2:12" ht="16.5" customHeight="1">
      <c r="B14" s="43">
        <v>8</v>
      </c>
      <c r="C14" s="44" t="s">
        <v>61</v>
      </c>
      <c r="D14" s="43">
        <v>15</v>
      </c>
      <c r="E14" s="43">
        <v>9</v>
      </c>
      <c r="F14" s="43">
        <v>45</v>
      </c>
      <c r="G14" s="43">
        <v>45</v>
      </c>
      <c r="H14" s="43">
        <v>100</v>
      </c>
      <c r="I14" s="43" t="s">
        <v>54</v>
      </c>
      <c r="J14" s="43" t="s">
        <v>54</v>
      </c>
      <c r="K14" s="43" t="s">
        <v>54</v>
      </c>
      <c r="L14" s="43" t="s">
        <v>54</v>
      </c>
    </row>
    <row r="15" spans="2:12" ht="16.5" customHeight="1">
      <c r="B15" s="43">
        <v>9</v>
      </c>
      <c r="C15" s="44" t="s">
        <v>62</v>
      </c>
      <c r="D15" s="43">
        <v>200</v>
      </c>
      <c r="E15" s="43">
        <v>120</v>
      </c>
      <c r="F15" s="43">
        <v>600</v>
      </c>
      <c r="G15" s="43">
        <v>600</v>
      </c>
      <c r="H15" s="43">
        <v>100</v>
      </c>
      <c r="I15" s="43" t="s">
        <v>54</v>
      </c>
      <c r="J15" s="43" t="s">
        <v>54</v>
      </c>
      <c r="K15" s="43" t="s">
        <v>54</v>
      </c>
      <c r="L15" s="43" t="s">
        <v>54</v>
      </c>
    </row>
    <row r="16" spans="2:12" ht="16.5" customHeight="1">
      <c r="B16" s="43">
        <v>10</v>
      </c>
      <c r="C16" s="44" t="s">
        <v>63</v>
      </c>
      <c r="D16" s="43">
        <v>70</v>
      </c>
      <c r="E16" s="43">
        <v>42</v>
      </c>
      <c r="F16" s="43">
        <v>210</v>
      </c>
      <c r="G16" s="43">
        <v>210</v>
      </c>
      <c r="H16" s="43">
        <v>100</v>
      </c>
      <c r="I16" s="43" t="s">
        <v>54</v>
      </c>
      <c r="J16" s="43" t="s">
        <v>54</v>
      </c>
      <c r="K16" s="43" t="s">
        <v>54</v>
      </c>
      <c r="L16" s="43" t="s">
        <v>54</v>
      </c>
    </row>
    <row r="17" spans="2:12" ht="16.5" customHeight="1">
      <c r="B17" s="43">
        <v>11</v>
      </c>
      <c r="C17" s="44" t="s">
        <v>64</v>
      </c>
      <c r="D17" s="43">
        <v>35</v>
      </c>
      <c r="E17" s="43">
        <v>21</v>
      </c>
      <c r="F17" s="43">
        <v>105</v>
      </c>
      <c r="G17" s="43">
        <v>105</v>
      </c>
      <c r="H17" s="43">
        <v>100</v>
      </c>
      <c r="I17" s="43" t="s">
        <v>54</v>
      </c>
      <c r="J17" s="43" t="s">
        <v>54</v>
      </c>
      <c r="K17" s="43" t="s">
        <v>54</v>
      </c>
      <c r="L17" s="43" t="s">
        <v>54</v>
      </c>
    </row>
    <row r="18" spans="2:12" ht="16.5" customHeight="1">
      <c r="B18" s="43">
        <v>12</v>
      </c>
      <c r="C18" s="44" t="s">
        <v>65</v>
      </c>
      <c r="D18" s="43">
        <v>58</v>
      </c>
      <c r="E18" s="43">
        <v>35</v>
      </c>
      <c r="F18" s="43">
        <v>175</v>
      </c>
      <c r="G18" s="43">
        <v>140</v>
      </c>
      <c r="H18" s="43">
        <v>80</v>
      </c>
      <c r="I18" s="43">
        <v>35</v>
      </c>
      <c r="J18" s="43">
        <v>20</v>
      </c>
      <c r="K18" s="43" t="s">
        <v>54</v>
      </c>
      <c r="L18" s="43" t="s">
        <v>54</v>
      </c>
    </row>
    <row r="19" spans="2:12" ht="16.5" customHeight="1">
      <c r="B19" s="43">
        <v>13</v>
      </c>
      <c r="C19" s="44" t="s">
        <v>66</v>
      </c>
      <c r="D19" s="43">
        <v>300</v>
      </c>
      <c r="E19" s="43">
        <v>180</v>
      </c>
      <c r="F19" s="43">
        <v>900</v>
      </c>
      <c r="G19" s="43">
        <v>700</v>
      </c>
      <c r="H19" s="43">
        <v>77</v>
      </c>
      <c r="I19" s="43">
        <v>200</v>
      </c>
      <c r="J19" s="43">
        <v>22</v>
      </c>
      <c r="K19" s="43" t="s">
        <v>54</v>
      </c>
      <c r="L19" s="43" t="s">
        <v>54</v>
      </c>
    </row>
    <row r="20" spans="2:12" ht="16.5" customHeight="1">
      <c r="B20" s="43">
        <v>14</v>
      </c>
      <c r="C20" s="44" t="s">
        <v>67</v>
      </c>
      <c r="D20" s="43">
        <v>50</v>
      </c>
      <c r="E20" s="43">
        <v>30</v>
      </c>
      <c r="F20" s="43">
        <v>150</v>
      </c>
      <c r="G20" s="43">
        <v>300</v>
      </c>
      <c r="H20" s="43">
        <v>100</v>
      </c>
      <c r="I20" s="43" t="s">
        <v>54</v>
      </c>
      <c r="J20" s="43" t="s">
        <v>54</v>
      </c>
      <c r="K20" s="43" t="s">
        <v>54</v>
      </c>
      <c r="L20" s="43" t="s">
        <v>54</v>
      </c>
    </row>
    <row r="21" spans="2:12" ht="16.5" customHeight="1">
      <c r="B21" s="43">
        <v>15</v>
      </c>
      <c r="C21" s="44" t="s">
        <v>68</v>
      </c>
      <c r="D21" s="43">
        <v>10</v>
      </c>
      <c r="E21" s="43">
        <v>6</v>
      </c>
      <c r="F21" s="43">
        <v>30</v>
      </c>
      <c r="G21" s="43">
        <v>32</v>
      </c>
      <c r="H21" s="43">
        <v>106</v>
      </c>
      <c r="I21" s="43" t="s">
        <v>54</v>
      </c>
      <c r="J21" s="43" t="s">
        <v>54</v>
      </c>
      <c r="K21" s="43">
        <v>2</v>
      </c>
      <c r="L21" s="43">
        <v>6</v>
      </c>
    </row>
    <row r="22" spans="2:12" ht="16.5" customHeight="1">
      <c r="B22" s="43">
        <v>16</v>
      </c>
      <c r="C22" s="44" t="s">
        <v>69</v>
      </c>
      <c r="D22" s="43">
        <v>10</v>
      </c>
      <c r="E22" s="43">
        <v>6</v>
      </c>
      <c r="F22" s="43">
        <v>30</v>
      </c>
      <c r="G22" s="43">
        <v>30</v>
      </c>
      <c r="H22" s="43">
        <v>100</v>
      </c>
      <c r="I22" s="43" t="s">
        <v>54</v>
      </c>
      <c r="J22" s="43" t="s">
        <v>54</v>
      </c>
      <c r="K22" s="43" t="s">
        <v>54</v>
      </c>
      <c r="L22" s="43" t="s">
        <v>54</v>
      </c>
    </row>
    <row r="23" spans="2:12" ht="16.5" customHeight="1">
      <c r="B23" s="43">
        <v>17</v>
      </c>
      <c r="C23" s="44" t="s">
        <v>70</v>
      </c>
      <c r="D23" s="43">
        <v>30</v>
      </c>
      <c r="E23" s="43">
        <v>18</v>
      </c>
      <c r="F23" s="43">
        <v>90</v>
      </c>
      <c r="G23" s="43">
        <v>90</v>
      </c>
      <c r="H23" s="43">
        <v>100</v>
      </c>
      <c r="I23" s="43" t="s">
        <v>54</v>
      </c>
      <c r="J23" s="43" t="s">
        <v>54</v>
      </c>
      <c r="K23" s="43" t="s">
        <v>54</v>
      </c>
      <c r="L23" s="43" t="s">
        <v>54</v>
      </c>
    </row>
    <row r="24" spans="2:12" ht="16.5" customHeight="1">
      <c r="B24" s="43">
        <v>18</v>
      </c>
      <c r="C24" s="44" t="s">
        <v>71</v>
      </c>
      <c r="D24" s="43">
        <v>15</v>
      </c>
      <c r="E24" s="43">
        <v>9</v>
      </c>
      <c r="F24" s="43">
        <v>45</v>
      </c>
      <c r="G24" s="43">
        <v>45</v>
      </c>
      <c r="H24" s="43">
        <v>100</v>
      </c>
      <c r="I24" s="43" t="s">
        <v>54</v>
      </c>
      <c r="J24" s="43" t="s">
        <v>54</v>
      </c>
      <c r="K24" s="43" t="s">
        <v>54</v>
      </c>
      <c r="L24" s="43" t="s">
        <v>54</v>
      </c>
    </row>
    <row r="25" spans="2:12" ht="16.5" customHeight="1">
      <c r="B25" s="43">
        <v>19</v>
      </c>
      <c r="C25" s="44" t="s">
        <v>72</v>
      </c>
      <c r="D25" s="43" t="s">
        <v>73</v>
      </c>
      <c r="E25" s="43">
        <v>24</v>
      </c>
      <c r="F25" s="43">
        <v>120</v>
      </c>
      <c r="G25" s="43">
        <v>120</v>
      </c>
      <c r="H25" s="43">
        <v>100</v>
      </c>
      <c r="I25" s="43" t="s">
        <v>54</v>
      </c>
      <c r="J25" s="43" t="s">
        <v>54</v>
      </c>
      <c r="K25" s="43" t="s">
        <v>54</v>
      </c>
      <c r="L25" s="43" t="s">
        <v>54</v>
      </c>
    </row>
    <row r="26" spans="2:12" ht="16.5" customHeight="1">
      <c r="B26" s="43">
        <v>20</v>
      </c>
      <c r="C26" s="44" t="s">
        <v>74</v>
      </c>
      <c r="D26" s="43">
        <v>30</v>
      </c>
      <c r="E26" s="43">
        <v>18</v>
      </c>
      <c r="F26" s="43">
        <v>90</v>
      </c>
      <c r="G26" s="43">
        <v>90</v>
      </c>
      <c r="H26" s="43">
        <v>100</v>
      </c>
      <c r="I26" s="43" t="s">
        <v>54</v>
      </c>
      <c r="J26" s="43" t="s">
        <v>54</v>
      </c>
      <c r="K26" s="43" t="s">
        <v>54</v>
      </c>
      <c r="L26" s="43" t="s">
        <v>54</v>
      </c>
    </row>
    <row r="27" spans="2:12" ht="16.5" customHeight="1">
      <c r="B27" s="43">
        <v>21</v>
      </c>
      <c r="C27" s="44" t="s">
        <v>75</v>
      </c>
      <c r="D27" s="43">
        <v>10</v>
      </c>
      <c r="E27" s="43">
        <v>6</v>
      </c>
      <c r="F27" s="43">
        <v>30</v>
      </c>
      <c r="G27" s="43">
        <v>20</v>
      </c>
      <c r="H27" s="43">
        <v>67</v>
      </c>
      <c r="I27" s="43">
        <v>10</v>
      </c>
      <c r="J27" s="43">
        <v>33</v>
      </c>
      <c r="K27" s="43" t="s">
        <v>54</v>
      </c>
      <c r="L27" s="43" t="s">
        <v>54</v>
      </c>
    </row>
    <row r="28" spans="2:12" ht="16.5" customHeight="1">
      <c r="B28" s="43">
        <v>22</v>
      </c>
      <c r="C28" s="44" t="s">
        <v>76</v>
      </c>
      <c r="D28" s="43">
        <v>1</v>
      </c>
      <c r="E28" s="43">
        <v>0.6</v>
      </c>
      <c r="F28" s="43">
        <v>3</v>
      </c>
      <c r="G28" s="43">
        <v>3</v>
      </c>
      <c r="H28" s="43">
        <v>100</v>
      </c>
      <c r="I28" s="43" t="s">
        <v>54</v>
      </c>
      <c r="J28" s="43" t="s">
        <v>54</v>
      </c>
      <c r="K28" s="43" t="s">
        <v>54</v>
      </c>
      <c r="L28" s="43" t="s">
        <v>54</v>
      </c>
    </row>
    <row r="29" spans="2:12" ht="16.5" customHeight="1">
      <c r="B29" s="43">
        <v>23</v>
      </c>
      <c r="C29" s="44" t="s">
        <v>77</v>
      </c>
      <c r="D29" s="43">
        <v>0.2</v>
      </c>
      <c r="E29" s="43">
        <v>0.12</v>
      </c>
      <c r="F29" s="43">
        <v>0.6</v>
      </c>
      <c r="G29" s="43">
        <v>0.6</v>
      </c>
      <c r="H29" s="43">
        <v>100</v>
      </c>
      <c r="I29" s="43" t="s">
        <v>54</v>
      </c>
      <c r="J29" s="43" t="s">
        <v>54</v>
      </c>
      <c r="K29" s="43" t="s">
        <v>54</v>
      </c>
      <c r="L29" s="43" t="s">
        <v>54</v>
      </c>
    </row>
    <row r="30" spans="2:12" ht="16.5" customHeight="1">
      <c r="B30" s="43">
        <v>24</v>
      </c>
      <c r="C30" s="44" t="s">
        <v>78</v>
      </c>
      <c r="D30" s="43">
        <v>3</v>
      </c>
      <c r="E30" s="43">
        <v>1.8</v>
      </c>
      <c r="F30" s="43">
        <v>9</v>
      </c>
      <c r="G30" s="43">
        <v>9</v>
      </c>
      <c r="H30" s="43">
        <v>100</v>
      </c>
      <c r="I30" s="43" t="s">
        <v>54</v>
      </c>
      <c r="J30" s="43" t="s">
        <v>54</v>
      </c>
      <c r="K30" s="43" t="s">
        <v>54</v>
      </c>
      <c r="L30" s="43" t="s">
        <v>54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0" sqref="A10"/>
    </sheetView>
  </sheetViews>
  <sheetFormatPr defaultColWidth="9.140625" defaultRowHeight="18.75"/>
  <cols>
    <col min="1" max="1" width="141.7109375" style="14" customWidth="1"/>
    <col min="2" max="16384" width="9.140625" style="14"/>
  </cols>
  <sheetData>
    <row r="1" spans="1:1">
      <c r="A1" s="13" t="s">
        <v>85</v>
      </c>
    </row>
    <row r="2" spans="1:1" s="18" customFormat="1" ht="33">
      <c r="A2" s="17" t="s">
        <v>86</v>
      </c>
    </row>
    <row r="3" spans="1:1" s="18" customFormat="1" ht="33">
      <c r="A3" s="17" t="s">
        <v>87</v>
      </c>
    </row>
    <row r="4" spans="1:1" s="18" customFormat="1" ht="33">
      <c r="A4" s="17" t="s">
        <v>88</v>
      </c>
    </row>
    <row r="5" spans="1:1" s="18" customFormat="1" ht="33">
      <c r="A5" s="17" t="s">
        <v>89</v>
      </c>
    </row>
    <row r="6" spans="1:1" s="18" customFormat="1" ht="33">
      <c r="A6" s="17" t="s">
        <v>90</v>
      </c>
    </row>
    <row r="7" spans="1:1" s="18" customFormat="1" ht="33">
      <c r="A7" s="17" t="s">
        <v>91</v>
      </c>
    </row>
    <row r="8" spans="1:1" s="18" customFormat="1" ht="16.5">
      <c r="A8" s="19" t="s">
        <v>92</v>
      </c>
    </row>
    <row r="9" spans="1:1" s="18" customFormat="1" ht="16.5">
      <c r="A9" s="19" t="s">
        <v>93</v>
      </c>
    </row>
    <row r="10" spans="1:1" s="18" customFormat="1" ht="33">
      <c r="A10" s="20" t="s">
        <v>166</v>
      </c>
    </row>
    <row r="11" spans="1:1">
      <c r="A11" s="16"/>
    </row>
    <row r="12" spans="1:1">
      <c r="A12" s="15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A23" sqref="A23:B23"/>
    </sheetView>
  </sheetViews>
  <sheetFormatPr defaultColWidth="9.140625" defaultRowHeight="15"/>
  <cols>
    <col min="1" max="1" width="36.28515625" style="37" customWidth="1"/>
    <col min="2" max="6" width="9.140625" style="37"/>
    <col min="7" max="8" width="10.7109375" style="37" customWidth="1"/>
    <col min="9" max="9" width="9.5703125" style="37" customWidth="1"/>
    <col min="10" max="16384" width="9.140625" style="37"/>
  </cols>
  <sheetData>
    <row r="2" spans="1:10">
      <c r="A2" s="41" t="s">
        <v>121</v>
      </c>
    </row>
    <row r="3" spans="1:10" ht="15.75">
      <c r="A3" s="39"/>
      <c r="B3" s="39"/>
      <c r="C3" s="97" t="s">
        <v>120</v>
      </c>
      <c r="D3" s="97"/>
      <c r="E3" s="97" t="s">
        <v>107</v>
      </c>
      <c r="F3" s="97"/>
      <c r="G3" s="97" t="s">
        <v>108</v>
      </c>
      <c r="H3" s="97"/>
      <c r="I3" s="97" t="s">
        <v>109</v>
      </c>
      <c r="J3" s="97"/>
    </row>
    <row r="4" spans="1:10" ht="15.75">
      <c r="A4" s="39"/>
      <c r="B4" s="39"/>
      <c r="C4" s="40" t="s">
        <v>114</v>
      </c>
      <c r="D4" s="40" t="s">
        <v>115</v>
      </c>
      <c r="E4" s="40" t="s">
        <v>114</v>
      </c>
      <c r="F4" s="40" t="s">
        <v>115</v>
      </c>
      <c r="G4" s="40" t="s">
        <v>114</v>
      </c>
      <c r="H4" s="40" t="s">
        <v>115</v>
      </c>
      <c r="I4" s="40" t="s">
        <v>114</v>
      </c>
      <c r="J4" s="40" t="s">
        <v>115</v>
      </c>
    </row>
    <row r="5" spans="1:10" ht="15.75">
      <c r="A5" s="39" t="s">
        <v>110</v>
      </c>
      <c r="B5" s="39" t="s">
        <v>113</v>
      </c>
      <c r="C5" s="39">
        <f>77*20/100</f>
        <v>15.4</v>
      </c>
      <c r="D5" s="39">
        <f>77*25/100</f>
        <v>19.25</v>
      </c>
      <c r="E5" s="39">
        <f>79*20/100</f>
        <v>15.8</v>
      </c>
      <c r="F5" s="39">
        <f>79*25/100</f>
        <v>19.75</v>
      </c>
      <c r="G5" s="39">
        <f>335*20/100</f>
        <v>67</v>
      </c>
      <c r="H5" s="39">
        <f>335*25/100</f>
        <v>83.75</v>
      </c>
      <c r="I5" s="39">
        <f>2350*20/100</f>
        <v>470</v>
      </c>
      <c r="J5" s="39">
        <f>2350*25/100</f>
        <v>587.5</v>
      </c>
    </row>
    <row r="6" spans="1:10" ht="15.75">
      <c r="A6" s="39" t="s">
        <v>111</v>
      </c>
      <c r="B6" s="39" t="s">
        <v>116</v>
      </c>
      <c r="C6" s="39">
        <f>77*30/100</f>
        <v>23.1</v>
      </c>
      <c r="D6" s="39">
        <f>77*35/100</f>
        <v>26.95</v>
      </c>
      <c r="E6" s="39">
        <f>79*30/100</f>
        <v>23.7</v>
      </c>
      <c r="F6" s="39">
        <f>79*35/100</f>
        <v>27.65</v>
      </c>
      <c r="G6" s="39">
        <f>335*30/100</f>
        <v>100.5</v>
      </c>
      <c r="H6" s="39">
        <f>335*35/100</f>
        <v>117.25</v>
      </c>
      <c r="I6" s="39">
        <f>2350*30/100</f>
        <v>705</v>
      </c>
      <c r="J6" s="39">
        <f>2350*35/100</f>
        <v>822.5</v>
      </c>
    </row>
    <row r="7" spans="1:10" ht="15.75">
      <c r="A7" s="39" t="s">
        <v>112</v>
      </c>
      <c r="B7" s="39" t="s">
        <v>117</v>
      </c>
      <c r="C7" s="39">
        <f>77*10/100</f>
        <v>7.7</v>
      </c>
      <c r="D7" s="39">
        <f>77*15/100</f>
        <v>11.55</v>
      </c>
      <c r="E7" s="39">
        <f>79*10/100</f>
        <v>7.9</v>
      </c>
      <c r="F7" s="39">
        <f>79*15/100</f>
        <v>11.85</v>
      </c>
      <c r="G7" s="39">
        <f>335*10/100</f>
        <v>33.5</v>
      </c>
      <c r="H7" s="39">
        <f>335*15/100</f>
        <v>50.25</v>
      </c>
      <c r="I7" s="39">
        <f>2350*10/100</f>
        <v>235</v>
      </c>
      <c r="J7" s="39">
        <f>2350*15/100</f>
        <v>352.5</v>
      </c>
    </row>
    <row r="8" spans="1:10" ht="15.75">
      <c r="A8" s="39" t="s">
        <v>118</v>
      </c>
      <c r="B8" s="39" t="s">
        <v>119</v>
      </c>
      <c r="C8" s="39">
        <f>SUM(C5:C7)</f>
        <v>46.2</v>
      </c>
      <c r="D8" s="39">
        <f t="shared" ref="D8:J8" si="0">SUM(D5:D7)</f>
        <v>57.75</v>
      </c>
      <c r="E8" s="39">
        <f t="shared" si="0"/>
        <v>47.4</v>
      </c>
      <c r="F8" s="39">
        <f t="shared" si="0"/>
        <v>59.25</v>
      </c>
      <c r="G8" s="39">
        <f t="shared" si="0"/>
        <v>201</v>
      </c>
      <c r="H8" s="39">
        <f t="shared" si="0"/>
        <v>251.25</v>
      </c>
      <c r="I8" s="39">
        <f t="shared" si="0"/>
        <v>1410</v>
      </c>
      <c r="J8" s="39">
        <f t="shared" si="0"/>
        <v>1762.5</v>
      </c>
    </row>
    <row r="9" spans="1:10">
      <c r="C9" s="38"/>
    </row>
    <row r="10" spans="1:10">
      <c r="A10" s="37" t="s">
        <v>122</v>
      </c>
    </row>
    <row r="11" spans="1:10" ht="15.75">
      <c r="A11" s="39"/>
      <c r="B11" s="39"/>
      <c r="C11" s="97" t="s">
        <v>120</v>
      </c>
      <c r="D11" s="97"/>
      <c r="E11" s="97" t="s">
        <v>107</v>
      </c>
      <c r="F11" s="97"/>
      <c r="G11" s="97" t="s">
        <v>108</v>
      </c>
      <c r="H11" s="97"/>
      <c r="I11" s="97" t="s">
        <v>109</v>
      </c>
      <c r="J11" s="97"/>
    </row>
    <row r="12" spans="1:10" ht="15.75">
      <c r="A12" s="39"/>
      <c r="B12" s="39"/>
      <c r="C12" s="40" t="s">
        <v>114</v>
      </c>
      <c r="D12" s="40" t="s">
        <v>115</v>
      </c>
      <c r="E12" s="40" t="s">
        <v>114</v>
      </c>
      <c r="F12" s="40" t="s">
        <v>115</v>
      </c>
      <c r="G12" s="40" t="s">
        <v>114</v>
      </c>
      <c r="H12" s="40" t="s">
        <v>115</v>
      </c>
      <c r="I12" s="40" t="s">
        <v>114</v>
      </c>
      <c r="J12" s="40" t="s">
        <v>115</v>
      </c>
    </row>
    <row r="13" spans="1:10" ht="15.75">
      <c r="A13" s="39" t="s">
        <v>110</v>
      </c>
      <c r="B13" s="39" t="s">
        <v>113</v>
      </c>
      <c r="C13" s="39">
        <f>90*20/100</f>
        <v>18</v>
      </c>
      <c r="D13" s="39">
        <f>90*25/100</f>
        <v>22.5</v>
      </c>
      <c r="E13" s="39">
        <f>92*20/100</f>
        <v>18.399999999999999</v>
      </c>
      <c r="F13" s="39">
        <f>92*25/100</f>
        <v>23</v>
      </c>
      <c r="G13" s="39">
        <f>383*20/100</f>
        <v>76.599999999999994</v>
      </c>
      <c r="H13" s="39">
        <f>383*25/100</f>
        <v>95.75</v>
      </c>
      <c r="I13" s="39">
        <f>2720*20/100</f>
        <v>544</v>
      </c>
      <c r="J13" s="39">
        <f>2350*25/100</f>
        <v>587.5</v>
      </c>
    </row>
    <row r="14" spans="1:10" ht="15.75">
      <c r="A14" s="39" t="s">
        <v>111</v>
      </c>
      <c r="B14" s="39" t="s">
        <v>116</v>
      </c>
      <c r="C14" s="39">
        <f>90*30/100</f>
        <v>27</v>
      </c>
      <c r="D14" s="39">
        <f>90*35/100</f>
        <v>31.5</v>
      </c>
      <c r="E14" s="39">
        <f>92*30/100</f>
        <v>27.6</v>
      </c>
      <c r="F14" s="39">
        <f>92*35/100</f>
        <v>32.200000000000003</v>
      </c>
      <c r="G14" s="39">
        <f>383*30/100</f>
        <v>114.9</v>
      </c>
      <c r="H14" s="39">
        <f>383*35/100</f>
        <v>134.05000000000001</v>
      </c>
      <c r="I14" s="39">
        <f>2720*30/100</f>
        <v>816</v>
      </c>
      <c r="J14" s="39">
        <f>2350*35/100</f>
        <v>822.5</v>
      </c>
    </row>
    <row r="15" spans="1:10" ht="15.75">
      <c r="A15" s="39" t="s">
        <v>112</v>
      </c>
      <c r="B15" s="39" t="s">
        <v>117</v>
      </c>
      <c r="C15" s="39">
        <f>90*10/100</f>
        <v>9</v>
      </c>
      <c r="D15" s="39">
        <f>90*15/100</f>
        <v>13.5</v>
      </c>
      <c r="E15" s="39">
        <f>92*10/100</f>
        <v>9.1999999999999993</v>
      </c>
      <c r="F15" s="39">
        <f>92*15/100</f>
        <v>13.8</v>
      </c>
      <c r="G15" s="39">
        <f>383*10/100</f>
        <v>38.299999999999997</v>
      </c>
      <c r="H15" s="39">
        <f>383*15/100</f>
        <v>57.45</v>
      </c>
      <c r="I15" s="39">
        <f>2720*10/100</f>
        <v>272</v>
      </c>
      <c r="J15" s="39">
        <f>2720*15/100</f>
        <v>408</v>
      </c>
    </row>
    <row r="16" spans="1:10" ht="15.75">
      <c r="A16" s="39" t="s">
        <v>118</v>
      </c>
      <c r="B16" s="39" t="s">
        <v>119</v>
      </c>
      <c r="C16" s="39">
        <f>SUM(C13:C15)</f>
        <v>54</v>
      </c>
      <c r="D16" s="39">
        <f t="shared" ref="D16:J16" si="1">SUM(D13:D15)</f>
        <v>67.5</v>
      </c>
      <c r="E16" s="39">
        <f t="shared" si="1"/>
        <v>55.2</v>
      </c>
      <c r="F16" s="39">
        <f t="shared" si="1"/>
        <v>69</v>
      </c>
      <c r="G16" s="39">
        <f t="shared" si="1"/>
        <v>229.8</v>
      </c>
      <c r="H16" s="39">
        <f t="shared" si="1"/>
        <v>287.25</v>
      </c>
      <c r="I16" s="39">
        <f t="shared" si="1"/>
        <v>1632</v>
      </c>
      <c r="J16" s="39">
        <f t="shared" si="1"/>
        <v>1818</v>
      </c>
    </row>
    <row r="17" spans="1:10">
      <c r="C17" s="37">
        <v>60.42</v>
      </c>
      <c r="E17" s="37">
        <v>63.65</v>
      </c>
      <c r="G17" s="37">
        <v>245.7</v>
      </c>
      <c r="I17" s="37">
        <v>1827.17</v>
      </c>
    </row>
    <row r="20" spans="1:10" ht="83.25" customHeight="1">
      <c r="A20" s="99" t="s">
        <v>123</v>
      </c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15.75">
      <c r="A21" s="100"/>
      <c r="B21" s="101"/>
      <c r="C21" s="97" t="s">
        <v>120</v>
      </c>
      <c r="D21" s="97"/>
      <c r="E21" s="97" t="s">
        <v>107</v>
      </c>
      <c r="F21" s="97"/>
      <c r="G21" s="97" t="s">
        <v>108</v>
      </c>
      <c r="H21" s="97"/>
      <c r="I21" s="97" t="s">
        <v>109</v>
      </c>
      <c r="J21" s="97"/>
    </row>
    <row r="22" spans="1:10" ht="15.75">
      <c r="A22" s="97"/>
      <c r="B22" s="97"/>
      <c r="C22" s="40" t="s">
        <v>114</v>
      </c>
      <c r="D22" s="40" t="s">
        <v>115</v>
      </c>
      <c r="E22" s="40" t="s">
        <v>114</v>
      </c>
      <c r="F22" s="40" t="s">
        <v>115</v>
      </c>
      <c r="G22" s="40" t="s">
        <v>114</v>
      </c>
      <c r="H22" s="40" t="s">
        <v>115</v>
      </c>
      <c r="I22" s="40" t="s">
        <v>114</v>
      </c>
      <c r="J22" s="40" t="s">
        <v>115</v>
      </c>
    </row>
    <row r="23" spans="1:10" ht="45" customHeight="1">
      <c r="A23" s="98" t="s">
        <v>125</v>
      </c>
      <c r="B23" s="98"/>
      <c r="C23" s="42">
        <v>46.2</v>
      </c>
      <c r="D23" s="42">
        <v>57.75</v>
      </c>
      <c r="E23" s="42">
        <v>47.4</v>
      </c>
      <c r="F23" s="42">
        <v>59.25</v>
      </c>
      <c r="G23" s="42">
        <v>201</v>
      </c>
      <c r="H23" s="42">
        <v>251.25</v>
      </c>
      <c r="I23" s="42">
        <v>1410</v>
      </c>
      <c r="J23" s="42">
        <v>1762.5</v>
      </c>
    </row>
    <row r="24" spans="1:10" ht="45" customHeight="1">
      <c r="A24" s="98" t="s">
        <v>126</v>
      </c>
      <c r="B24" s="98"/>
      <c r="C24" s="42">
        <v>54</v>
      </c>
      <c r="D24" s="42">
        <v>67.5</v>
      </c>
      <c r="E24" s="42">
        <v>55.2</v>
      </c>
      <c r="F24" s="42">
        <v>69</v>
      </c>
      <c r="G24" s="42">
        <v>229.8</v>
      </c>
      <c r="H24" s="42">
        <v>287.25</v>
      </c>
      <c r="I24" s="42">
        <v>1632</v>
      </c>
      <c r="J24" s="42">
        <v>1818</v>
      </c>
    </row>
    <row r="25" spans="1:10" ht="45" customHeight="1">
      <c r="A25" s="98" t="s">
        <v>124</v>
      </c>
      <c r="B25" s="98"/>
      <c r="C25" s="96">
        <v>60.42</v>
      </c>
      <c r="D25" s="96"/>
      <c r="E25" s="96">
        <v>63.65</v>
      </c>
      <c r="F25" s="96"/>
      <c r="G25" s="96">
        <v>245.7</v>
      </c>
      <c r="H25" s="96"/>
      <c r="I25" s="96">
        <v>1827.17</v>
      </c>
      <c r="J25" s="96"/>
    </row>
  </sheetData>
  <mergeCells count="22">
    <mergeCell ref="G3:H3"/>
    <mergeCell ref="E3:F3"/>
    <mergeCell ref="C3:D3"/>
    <mergeCell ref="I3:J3"/>
    <mergeCell ref="C11:D11"/>
    <mergeCell ref="E11:F11"/>
    <mergeCell ref="G11:H11"/>
    <mergeCell ref="I11:J11"/>
    <mergeCell ref="A20:J20"/>
    <mergeCell ref="C21:D21"/>
    <mergeCell ref="E21:F21"/>
    <mergeCell ref="G21:H21"/>
    <mergeCell ref="I21:J21"/>
    <mergeCell ref="A21:B21"/>
    <mergeCell ref="E25:F25"/>
    <mergeCell ref="G25:H25"/>
    <mergeCell ref="I25:J25"/>
    <mergeCell ref="A22:B22"/>
    <mergeCell ref="A23:B23"/>
    <mergeCell ref="A24:B24"/>
    <mergeCell ref="A25:B25"/>
    <mergeCell ref="C25:D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Титул</vt:lpstr>
      <vt:lpstr>ТИТУЛ 2</vt:lpstr>
      <vt:lpstr>на выход</vt:lpstr>
      <vt:lpstr>сводки БЖУ</vt:lpstr>
      <vt:lpstr>сводки по продуктам</vt:lpstr>
      <vt:lpstr>библиография</vt:lpstr>
      <vt:lpstr>Лист1</vt:lpstr>
      <vt:lpstr>'на выход'!Область_печати</vt:lpstr>
      <vt:lpstr>'ТИТУЛ 2'!Область_печати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2024-03-25T09:13:51Z</cp:lastPrinted>
  <dcterms:created xsi:type="dcterms:W3CDTF">2020-10-25T16:40:18Z</dcterms:created>
  <dcterms:modified xsi:type="dcterms:W3CDTF">2024-03-25T09:28:31Z</dcterms:modified>
</cp:coreProperties>
</file>